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831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9" i="3" l="1"/>
  <c r="C17" i="3"/>
  <c r="C16" i="3"/>
  <c r="C15" i="3"/>
  <c r="D10" i="4"/>
  <c r="D19" i="4" l="1"/>
  <c r="C14" i="3"/>
  <c r="C13" i="3"/>
  <c r="C12" i="3"/>
  <c r="C11" i="3" s="1"/>
  <c r="C10" i="3"/>
  <c r="D17" i="4"/>
  <c r="C20" i="3" s="1"/>
  <c r="D16" i="4"/>
  <c r="D15" i="4"/>
  <c r="D18" i="4" s="1"/>
  <c r="D13" i="4"/>
  <c r="D12" i="4"/>
  <c r="D11" i="4"/>
  <c r="D9" i="4"/>
  <c r="C18" i="3" l="1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<sst xmlns="http://schemas.openxmlformats.org/spreadsheetml/2006/main" count="62" uniqueCount="50">
  <si>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</si>
  <si>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</si>
  <si>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</si>
  <si>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</si>
  <si>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</si>
  <si>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</si>
  <si>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</si>
  <si>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</si>
  <si>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</si>
  <si>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</si>
  <si>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</si>
  <si>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</si>
  <si>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</si>
  <si>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</si>
  <si>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</si>
  <si>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</si>
  <si>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</si>
  <si>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</si>
  <si>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</si>
  <si>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</si>
  <si>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</si>
  <si>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</si>
  <si>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</si>
  <si>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</si>
  <si>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</si>
  <si>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</si>
  <si>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</si>
  <si>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</si>
  <si>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</si>
  <si>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</si>
  <si>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</si>
  <si>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</si>
  <si>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</si>
  <si>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</si>
  <si>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</si>
  <si>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</si>
  <si>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</si>
  <si>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</si>
  <si>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</si>
  <si>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</si>
  <si>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</si>
  <si>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пгт.Светлая</t>
  </si>
  <si>
    <t>Необходимая валовая выручка от реализации электрической энергии</t>
  </si>
  <si>
    <t>Отчисления в страховые фонды</t>
  </si>
  <si>
    <t>7</t>
  </si>
  <si>
    <t xml:space="preserve">  в сфере электроснабжения за 2015 год</t>
  </si>
  <si>
    <t>Факт 2015г.</t>
  </si>
  <si>
    <t>Факт за 2015г.</t>
  </si>
  <si>
    <t>Структура основных производственных расходов
КГУП "Примтеплоэнерго" за 2015 год 
 в сфере электроснабжения</t>
  </si>
  <si>
    <t xml:space="preserve">Внутрихозяйственный оборот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</si>
</sst>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166" fontId="2" fillId="2" borderId="0" xfId="2" applyNumberFormat="1" applyFont="1" applyFill="1"/>
    <xf numFmtId="43" fontId="8" fillId="2" borderId="0" xfId="0" applyNumberFormat="1" applyFont="1" applyFill="1"/>
    <xf numFmtId="0" fontId="4" fillId="2" borderId="4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vertical="center" wrapText="1"/>
    </xf>
    <xf numFmtId="43" fontId="6" fillId="0" borderId="2" xfId="0" applyNumberFormat="1" applyFont="1" applyFill="1" applyBorder="1"/>
    <xf numFmtId="43" fontId="6" fillId="0" borderId="2" xfId="0" quotePrefix="1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X9">
            <v>2097.4799999999996</v>
          </cell>
        </row>
        <row r="12">
          <cell r="X12">
            <v>2047.2</v>
          </cell>
        </row>
        <row r="19">
          <cell r="X19">
            <v>1512.2424209999999</v>
          </cell>
        </row>
        <row r="20">
          <cell r="X20">
            <v>1002.3124</v>
          </cell>
        </row>
        <row r="65">
          <cell r="X65">
            <v>19009.152709999998</v>
          </cell>
        </row>
        <row r="71">
          <cell r="X71">
            <v>174.69042999999999</v>
          </cell>
        </row>
        <row r="102">
          <cell r="X102">
            <v>372.83368999999999</v>
          </cell>
        </row>
        <row r="103">
          <cell r="X103">
            <v>1001.32501</v>
          </cell>
        </row>
        <row r="112">
          <cell r="X112">
            <v>4298.7420400000001</v>
          </cell>
        </row>
        <row r="116">
          <cell r="X116">
            <v>1313.3920499999999</v>
          </cell>
        </row>
        <row r="120">
          <cell r="X120">
            <v>371.79361999999998</v>
          </cell>
        </row>
        <row r="121">
          <cell r="X121">
            <v>12.01071</v>
          </cell>
        </row>
        <row r="151">
          <cell r="X151">
            <v>28.231530000000028</v>
          </cell>
        </row>
        <row r="152">
          <cell r="X152">
            <v>1.7955700000000001</v>
          </cell>
        </row>
        <row r="213">
          <cell r="X213">
            <v>19.140839999999997</v>
          </cell>
        </row>
        <row r="214">
          <cell r="X214">
            <v>4.4049999999999999E-2</v>
          </cell>
        </row>
        <row r="232">
          <cell r="X232">
            <v>-3.10989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7">
          <cell r="X87">
            <v>11056.684541186441</v>
          </cell>
        </row>
        <row r="91">
          <cell r="X91">
            <v>15572.738130000002</v>
          </cell>
        </row>
        <row r="343">
          <cell r="X343">
            <v>28888.310786992002</v>
          </cell>
        </row>
        <row r="345">
          <cell r="X345">
            <v>-2258.8881158055592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12" style="21" customWidth="1"/>
    <col min="6" max="6" width="12.7109375" style="21" bestFit="1" customWidth="1"/>
    <col min="7" max="16384" width="9.140625" style="21"/>
  </cols>
  <sheetData>
    <row r="1" spans="1:4" ht="6" customHeight="1" x14ac:dyDescent="0.25">
      <c r="D1" s="23"/>
    </row>
    <row r="2" spans="1:4" ht="21.75" customHeight="1" x14ac:dyDescent="0.25">
      <c r="A2" s="49" t="s">
        <v>0</v>
      </c>
      <c r="B2" s="49"/>
      <c r="C2" s="49"/>
      <c r="D2" s="49"/>
    </row>
    <row r="3" spans="1:4" ht="33.75" customHeight="1" x14ac:dyDescent="0.25">
      <c r="A3" s="50" t="s">
        <v>45</v>
      </c>
      <c r="B3" s="50"/>
      <c r="C3" s="50"/>
      <c r="D3" s="50"/>
    </row>
    <row r="4" spans="1:4" ht="21.75" customHeight="1" x14ac:dyDescent="0.25">
      <c r="A4" s="51" t="s">
        <v>41</v>
      </c>
      <c r="B4" s="51"/>
      <c r="C4" s="51"/>
      <c r="D4" s="51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4" t="s">
        <v>1</v>
      </c>
      <c r="B6" s="34" t="s">
        <v>2</v>
      </c>
      <c r="C6" s="34" t="s">
        <v>3</v>
      </c>
      <c r="D6" s="39" t="s">
        <v>46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52" t="s">
        <v>4</v>
      </c>
      <c r="B8" s="52"/>
      <c r="C8" s="52"/>
      <c r="D8" s="52"/>
    </row>
    <row r="9" spans="1:4" ht="27" customHeight="1" x14ac:dyDescent="0.25">
      <c r="A9" s="1" t="s">
        <v>28</v>
      </c>
      <c r="B9" s="26" t="s">
        <v>29</v>
      </c>
      <c r="C9" s="29" t="s">
        <v>30</v>
      </c>
      <c r="D9" s="44">
        <f>[1]Светл!$X$9</f>
        <v>2097.4799999999996</v>
      </c>
    </row>
    <row r="10" spans="1:4" ht="30.95" customHeight="1" x14ac:dyDescent="0.25">
      <c r="A10" s="1" t="s">
        <v>11</v>
      </c>
      <c r="B10" s="26" t="s">
        <v>32</v>
      </c>
      <c r="C10" s="29" t="s">
        <v>30</v>
      </c>
      <c r="D10" s="44">
        <f>[1]Светл!$X$12</f>
        <v>2047.2</v>
      </c>
    </row>
    <row r="11" spans="1:4" ht="30.95" customHeight="1" x14ac:dyDescent="0.25">
      <c r="A11" s="1" t="s">
        <v>16</v>
      </c>
      <c r="B11" s="26" t="s">
        <v>34</v>
      </c>
      <c r="C11" s="29" t="s">
        <v>6</v>
      </c>
      <c r="D11" s="44">
        <f>(D10-D12)/D10*100</f>
        <v>26.131183030480663</v>
      </c>
    </row>
    <row r="12" spans="1:4" ht="30.95" customHeight="1" x14ac:dyDescent="0.25">
      <c r="A12" s="1" t="s">
        <v>22</v>
      </c>
      <c r="B12" s="26" t="s">
        <v>33</v>
      </c>
      <c r="C12" s="29" t="s">
        <v>30</v>
      </c>
      <c r="D12" s="44">
        <f>[1]Светл!$X$19</f>
        <v>1512.2424209999999</v>
      </c>
    </row>
    <row r="13" spans="1:4" ht="30.95" customHeight="1" x14ac:dyDescent="0.25">
      <c r="A13" s="2" t="s">
        <v>31</v>
      </c>
      <c r="B13" s="30" t="s">
        <v>38</v>
      </c>
      <c r="C13" s="29" t="s">
        <v>30</v>
      </c>
      <c r="D13" s="45">
        <f>[1]Светл!$X$20</f>
        <v>1002.3124</v>
      </c>
    </row>
    <row r="14" spans="1:4" ht="22.5" customHeight="1" x14ac:dyDescent="0.25">
      <c r="A14" s="53" t="s">
        <v>7</v>
      </c>
      <c r="B14" s="54"/>
      <c r="C14" s="43"/>
      <c r="D14" s="46"/>
    </row>
    <row r="15" spans="1:4" ht="35.450000000000003" customHeight="1" x14ac:dyDescent="0.25">
      <c r="A15" s="2">
        <f>A12+1</f>
        <v>5</v>
      </c>
      <c r="B15" s="40" t="s">
        <v>42</v>
      </c>
      <c r="C15" s="28" t="s">
        <v>8</v>
      </c>
      <c r="D15" s="36">
        <f>[2]Светл!$X$87</f>
        <v>11056.684541186441</v>
      </c>
    </row>
    <row r="16" spans="1:4" ht="37.5" customHeight="1" x14ac:dyDescent="0.25">
      <c r="A16" s="2">
        <f>A15+1</f>
        <v>6</v>
      </c>
      <c r="B16" s="26" t="s">
        <v>35</v>
      </c>
      <c r="C16" s="32" t="s">
        <v>8</v>
      </c>
      <c r="D16" s="36">
        <f>[2]Светл!$X$91</f>
        <v>15572.738130000002</v>
      </c>
    </row>
    <row r="17" spans="1:6" ht="21" customHeight="1" x14ac:dyDescent="0.25">
      <c r="A17" s="2">
        <f>A16+1</f>
        <v>7</v>
      </c>
      <c r="B17" s="26" t="s">
        <v>39</v>
      </c>
      <c r="C17" s="32" t="s">
        <v>8</v>
      </c>
      <c r="D17" s="36">
        <f>[2]Светл!$X$343</f>
        <v>28888.310786992002</v>
      </c>
    </row>
    <row r="18" spans="1:6" ht="36" customHeight="1" x14ac:dyDescent="0.25">
      <c r="A18" s="2">
        <f>A17+1</f>
        <v>8</v>
      </c>
      <c r="B18" s="26" t="s">
        <v>40</v>
      </c>
      <c r="C18" s="32" t="s">
        <v>8</v>
      </c>
      <c r="D18" s="36">
        <f>D15-D17</f>
        <v>-17831.626245805561</v>
      </c>
      <c r="F18" s="41"/>
    </row>
    <row r="19" spans="1:6" ht="33.950000000000003" customHeight="1" x14ac:dyDescent="0.25">
      <c r="A19" s="2">
        <f>A18+1</f>
        <v>9</v>
      </c>
      <c r="B19" s="26" t="s">
        <v>36</v>
      </c>
      <c r="C19" s="32" t="s">
        <v>8</v>
      </c>
      <c r="D19" s="36">
        <f>[2]Светл!$X$345</f>
        <v>-2258.8881158055592</v>
      </c>
    </row>
    <row r="20" spans="1:6" ht="33.950000000000003" customHeight="1" x14ac:dyDescent="0.25">
      <c r="D20" s="33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6" t="s">
        <v>48</v>
      </c>
      <c r="B2" s="56"/>
      <c r="C2" s="56"/>
      <c r="D2" s="56"/>
      <c r="E2" s="56"/>
      <c r="F2" s="56"/>
      <c r="G2" s="56"/>
      <c r="H2" s="56"/>
    </row>
    <row r="3" spans="1:8" ht="5.25" customHeight="1" x14ac:dyDescent="0.3">
      <c r="A3" s="35"/>
      <c r="B3" s="35"/>
      <c r="C3" s="35"/>
    </row>
    <row r="4" spans="1:8" ht="20.25" customHeight="1" x14ac:dyDescent="0.3">
      <c r="A4" s="31" t="s">
        <v>41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7" t="s">
        <v>10</v>
      </c>
      <c r="B6" s="57" t="s">
        <v>2</v>
      </c>
      <c r="C6" s="60" t="s">
        <v>47</v>
      </c>
    </row>
    <row r="7" spans="1:8" ht="18" customHeight="1" x14ac:dyDescent="0.2">
      <c r="A7" s="58"/>
      <c r="B7" s="58"/>
      <c r="C7" s="60"/>
    </row>
    <row r="8" spans="1:8" ht="18" customHeight="1" x14ac:dyDescent="0.2">
      <c r="A8" s="59"/>
      <c r="B8" s="59"/>
      <c r="C8" s="60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7">
        <f>[1]Светл!$X$65+[1]Светл!$X$71+[1]Светл!$X$102</f>
        <v>19556.676829999997</v>
      </c>
    </row>
    <row r="11" spans="1:8" s="10" customFormat="1" ht="31.5" x14ac:dyDescent="0.2">
      <c r="A11" s="12" t="s">
        <v>11</v>
      </c>
      <c r="B11" s="9" t="s">
        <v>12</v>
      </c>
      <c r="C11" s="37">
        <f>SUM(C12:C13)</f>
        <v>5612.1340899999996</v>
      </c>
    </row>
    <row r="12" spans="1:8" ht="18" customHeight="1" x14ac:dyDescent="0.2">
      <c r="A12" s="11" t="s">
        <v>13</v>
      </c>
      <c r="B12" s="13" t="s">
        <v>14</v>
      </c>
      <c r="C12" s="38">
        <f>[1]Светл!$X$112</f>
        <v>4298.7420400000001</v>
      </c>
    </row>
    <row r="13" spans="1:8" ht="18" customHeight="1" x14ac:dyDescent="0.2">
      <c r="A13" s="11" t="s">
        <v>15</v>
      </c>
      <c r="B13" s="13" t="s">
        <v>43</v>
      </c>
      <c r="C13" s="38">
        <f>[1]Светл!$X$116</f>
        <v>1313.3920499999999</v>
      </c>
    </row>
    <row r="14" spans="1:8" s="10" customFormat="1" ht="18" customHeight="1" x14ac:dyDescent="0.2">
      <c r="A14" s="8" t="s">
        <v>16</v>
      </c>
      <c r="B14" s="14" t="s">
        <v>17</v>
      </c>
      <c r="C14" s="37">
        <f>SUM(C15:C16)</f>
        <v>433.01631999999995</v>
      </c>
    </row>
    <row r="15" spans="1:8" ht="18" customHeight="1" x14ac:dyDescent="0.2">
      <c r="A15" s="11" t="s">
        <v>18</v>
      </c>
      <c r="B15" s="13" t="s">
        <v>19</v>
      </c>
      <c r="C15" s="38">
        <f>[1]Светл!$X$120+[1]Светл!$X$151+[1]Светл!$X$213</f>
        <v>419.16598999999997</v>
      </c>
    </row>
    <row r="16" spans="1:8" ht="18" customHeight="1" x14ac:dyDescent="0.2">
      <c r="A16" s="11" t="s">
        <v>20</v>
      </c>
      <c r="B16" s="13" t="s">
        <v>21</v>
      </c>
      <c r="C16" s="38">
        <f>[1]Светл!$X$121+[1]Светл!$X$214+[1]Светл!$X$152</f>
        <v>13.85033</v>
      </c>
    </row>
    <row r="17" spans="1:5" s="10" customFormat="1" ht="18" customHeight="1" x14ac:dyDescent="0.2">
      <c r="A17" s="8" t="s">
        <v>22</v>
      </c>
      <c r="B17" s="14" t="s">
        <v>23</v>
      </c>
      <c r="C17" s="37">
        <f>[1]Светл!$X$103</f>
        <v>1001.32501</v>
      </c>
    </row>
    <row r="18" spans="1:5" s="10" customFormat="1" ht="31.5" x14ac:dyDescent="0.2">
      <c r="A18" s="11" t="s">
        <v>24</v>
      </c>
      <c r="B18" s="15" t="s">
        <v>25</v>
      </c>
      <c r="C18" s="47">
        <f>C20-C10-C11-C14-C17-C19</f>
        <v>2282.0486469920061</v>
      </c>
      <c r="D18" s="42"/>
      <c r="E18" s="27"/>
    </row>
    <row r="19" spans="1:5" s="10" customFormat="1" ht="32.25" customHeight="1" x14ac:dyDescent="0.2">
      <c r="A19" s="11" t="s">
        <v>5</v>
      </c>
      <c r="B19" s="15" t="s">
        <v>49</v>
      </c>
      <c r="C19" s="48">
        <f>-[1]Светл!$X$232</f>
        <v>3.10989</v>
      </c>
      <c r="E19" s="27"/>
    </row>
    <row r="20" spans="1:5" s="10" customFormat="1" ht="20.25" customHeight="1" x14ac:dyDescent="0.2">
      <c r="A20" s="8" t="s">
        <v>44</v>
      </c>
      <c r="B20" s="14" t="s">
        <v>26</v>
      </c>
      <c r="C20" s="37">
        <f>'ОснПок ЭлЭн факт2015'!D17</f>
        <v>28888.310786992002</v>
      </c>
      <c r="D20" s="16"/>
    </row>
    <row r="21" spans="1:5" s="20" customFormat="1" ht="9.75" customHeight="1" x14ac:dyDescent="0.2">
      <c r="A21" s="17"/>
      <c r="B21" s="18"/>
      <c r="C21" s="19"/>
    </row>
    <row r="22" spans="1:5" ht="78" customHeight="1" x14ac:dyDescent="0.25">
      <c r="A22" s="55"/>
      <c r="B22" s="55"/>
      <c r="C22" s="55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  <row r="30" spans="1:5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2016-05-20T06:25:59Z</dcterms:modified>
</cp:coreProperties>
</file>