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Норматив" sheetId="1" r:id="rId1"/>
    <sheet name="Спец.одежда" sheetId="2" r:id="rId2"/>
    <sheet name="Калькуляция" sheetId="3" r:id="rId3"/>
    <sheet name="Штатка" sheetId="4" r:id="rId4"/>
    <sheet name="Техн.хар." sheetId="5" r:id="rId5"/>
  </sheets>
  <externalReferences>
    <externalReference r:id="rId8"/>
  </externalReferences>
  <definedNames>
    <definedName name="_xlnm.Print_Area" localSheetId="2">'Калькуляция'!$A$1:$F$46</definedName>
    <definedName name="_xlnm.Print_Area" localSheetId="3">'Штатка'!$A$1:$Y$64</definedName>
  </definedNames>
  <calcPr fullCalcOnLoad="1"/>
</workbook>
</file>

<file path=xl/sharedStrings.xml><?xml version="1.0" encoding="utf-8"?>
<sst xmlns="http://schemas.openxmlformats.org/spreadsheetml/2006/main" count="407" uniqueCount="286">
  <si>
    <t>1. Расчет численности уборщиков л/клеток</t>
  </si>
  <si>
    <t>Количество этажей в здании</t>
  </si>
  <si>
    <t>Виды оборудования на лестничных клетках</t>
  </si>
  <si>
    <t>Нормы обслуживания, м2</t>
  </si>
  <si>
    <t>Площадь лестничных клеток, м2</t>
  </si>
  <si>
    <t>Нормативная численность уборщиков л/кл, чел.</t>
  </si>
  <si>
    <t>от 2 до 5</t>
  </si>
  <si>
    <t>Оборудование отсутствует</t>
  </si>
  <si>
    <t>Мусоропровод</t>
  </si>
  <si>
    <t>Лифт</t>
  </si>
  <si>
    <t>Лифт и мусоропровод</t>
  </si>
  <si>
    <t>Итого численность по нормативу, чел.</t>
  </si>
  <si>
    <t>2.Расчет численности дворников</t>
  </si>
  <si>
    <t>Классность убираемой территории</t>
  </si>
  <si>
    <t>S убираемой придомовой территории, м2</t>
  </si>
  <si>
    <t>Норма обслуживания на 1 дворника, м2</t>
  </si>
  <si>
    <t>Численность по нормативу, чел.</t>
  </si>
  <si>
    <t>Усовершенствованные покрытия</t>
  </si>
  <si>
    <t>1 класс</t>
  </si>
  <si>
    <t>2 класс</t>
  </si>
  <si>
    <t>3 класс</t>
  </si>
  <si>
    <t>Неусовершенствованное покрытие</t>
  </si>
  <si>
    <t>Без покрытия</t>
  </si>
  <si>
    <t>Газоны</t>
  </si>
  <si>
    <t>3. Расчет численности по обслуживаниюи ремонту систем отопления, водоснабжения, водоотведения и электрооборудования по предприятию</t>
  </si>
  <si>
    <t>Наименование основных профессий рабочих</t>
  </si>
  <si>
    <t>Единица измерения</t>
  </si>
  <si>
    <t>Нормы обслуживания по сроку эксплуатации зданий</t>
  </si>
  <si>
    <t>Объемные показатели</t>
  </si>
  <si>
    <t>Численность по норме, чел.</t>
  </si>
  <si>
    <t>от 11 до 30 л</t>
  </si>
  <si>
    <t>свыше 31 лет</t>
  </si>
  <si>
    <t>свыше 30 лет</t>
  </si>
  <si>
    <t>Всего</t>
  </si>
  <si>
    <t>Слесарь-сантехник водопровод, канализация, квартира без ванн и горячего водоснабжения</t>
  </si>
  <si>
    <t>квартира</t>
  </si>
  <si>
    <t>водопровод, канализация при наличии ванн без горячего водоснабжения</t>
  </si>
  <si>
    <t>водопровод, канализация, горячее водоснабжение</t>
  </si>
  <si>
    <t>центральное отопление от ТЭЦ или квартальной котельной</t>
  </si>
  <si>
    <t>общая площадь, м2</t>
  </si>
  <si>
    <t>Итого слесарь-сантехник</t>
  </si>
  <si>
    <t>Электромонтер по ремонту и обслуживанию электрооборудования в домах с открытой электропроводкой</t>
  </si>
  <si>
    <t>в домах со скрытой электропроводкой</t>
  </si>
  <si>
    <t>силовые установки</t>
  </si>
  <si>
    <t>световые домовые знаки и уличные указатели</t>
  </si>
  <si>
    <t>шт.</t>
  </si>
  <si>
    <t>Итого электромонтеров</t>
  </si>
  <si>
    <t>Примечание: расчет численности на работы по ремонту и обслуживанию внутридомового инженерного оборудования</t>
  </si>
  <si>
    <t>произведен в соответствии с рекомендациями по нормированию труда работников, занятых содержанием и ремонтом жилищного фонда (часть2),</t>
  </si>
  <si>
    <t>утвержденными Приказом Госстроя от 09.12.99г. №139</t>
  </si>
  <si>
    <t>4. Расчет численности рабочих, занятых ремонтом конструктивных элементов жилых зданий</t>
  </si>
  <si>
    <t xml:space="preserve">Единица измерения </t>
  </si>
  <si>
    <t>Площадь кровли по видам материалов</t>
  </si>
  <si>
    <t>до 10 лет</t>
  </si>
  <si>
    <t xml:space="preserve">от 10 до 30 </t>
  </si>
  <si>
    <t>свыше 31</t>
  </si>
  <si>
    <t>тыс.м2</t>
  </si>
  <si>
    <t>Площадь стальной кровли Кровельщик по ст.кровле   Норматив численности   Коэффициент      Численность по норме с учетом коэфф.</t>
  </si>
  <si>
    <t>1000 м2 кровли</t>
  </si>
  <si>
    <t>Площадь мягкой   кровли Кровельщик по мягкой кровле   Норматив численности      Коэффициент      Численность по норме с учетом коэфф.</t>
  </si>
  <si>
    <t>Площадь кровли из штучных и прочих материалов Кровельщик               Норматив численности      Коэффициент      Численность по норме с учетом коэфф.</t>
  </si>
  <si>
    <t>Итого кровельщиков</t>
  </si>
  <si>
    <t>5. Расчет численности рабочих, занятых ремонтом конструктивных элементов жилых зданий</t>
  </si>
  <si>
    <t>Кирпичные и каменные здания со сроком эксплуатации</t>
  </si>
  <si>
    <t>Крупнопанельные блочн. здания со сроком эксплуатации</t>
  </si>
  <si>
    <t>Деревянные здания со сроком эксплуатации</t>
  </si>
  <si>
    <t xml:space="preserve">от 11 до 30 </t>
  </si>
  <si>
    <t>м2</t>
  </si>
  <si>
    <t>1000 м2общей площади</t>
  </si>
  <si>
    <t xml:space="preserve">Итого </t>
  </si>
  <si>
    <t>Костюм  х/б</t>
  </si>
  <si>
    <t>Костюм   брезентов.</t>
  </si>
  <si>
    <t>Ботинки   кожаные</t>
  </si>
  <si>
    <t>Сапоги кирзовые</t>
  </si>
  <si>
    <t>Сапоги резиновые</t>
  </si>
  <si>
    <t>Рукавицы комбинир.</t>
  </si>
  <si>
    <t>Рукавицы брезент.</t>
  </si>
  <si>
    <t>Куртка    ватная</t>
  </si>
  <si>
    <t xml:space="preserve">Брюки ватные </t>
  </si>
  <si>
    <t xml:space="preserve">Валенки </t>
  </si>
  <si>
    <t xml:space="preserve">№ </t>
  </si>
  <si>
    <t xml:space="preserve">наименование </t>
  </si>
  <si>
    <t xml:space="preserve">Числ. </t>
  </si>
  <si>
    <t xml:space="preserve">   пр      профессии</t>
  </si>
  <si>
    <t xml:space="preserve">  по </t>
  </si>
  <si>
    <t>штату</t>
  </si>
  <si>
    <t>(чел.)</t>
  </si>
  <si>
    <t>срок</t>
  </si>
  <si>
    <t>Потр (шт.)</t>
  </si>
  <si>
    <t xml:space="preserve">Срок нос. (мес.) </t>
  </si>
  <si>
    <t>Потр  (шт.)</t>
  </si>
  <si>
    <t>нос.</t>
  </si>
  <si>
    <t>(мес.)</t>
  </si>
  <si>
    <t xml:space="preserve">Электрогазосварщик </t>
  </si>
  <si>
    <t>Уборщик лестничных клеток</t>
  </si>
  <si>
    <t>Дворник</t>
  </si>
  <si>
    <t>Электромонтер</t>
  </si>
  <si>
    <t>Слесарь АВР</t>
  </si>
  <si>
    <t>Штукатур-маляр</t>
  </si>
  <si>
    <t xml:space="preserve">Плотник </t>
  </si>
  <si>
    <t xml:space="preserve">ВСЕГО </t>
  </si>
  <si>
    <t>Стоимость 1 ед.</t>
  </si>
  <si>
    <t>Сумма, тыс. руб.</t>
  </si>
  <si>
    <t>Утверждаю:</t>
  </si>
  <si>
    <t>Директор филиала"Михайловский"</t>
  </si>
  <si>
    <t>КГУП "Примтеплоэнерго"</t>
  </si>
  <si>
    <t>_______________О.Г.Панченко</t>
  </si>
  <si>
    <t xml:space="preserve">                                 Плановая калькуляция стоимости 1м2</t>
  </si>
  <si>
    <t xml:space="preserve">                                 содержания и текущего ремонта жилого фонда</t>
  </si>
  <si>
    <t xml:space="preserve">               </t>
  </si>
  <si>
    <t>пос. Липовцы ул.Первомайская 4а</t>
  </si>
  <si>
    <t>№ п/п</t>
  </si>
  <si>
    <t>Статья затрат</t>
  </si>
  <si>
    <t>Ед.измерения</t>
  </si>
  <si>
    <t>Цена за ед., руб.</t>
  </si>
  <si>
    <t>Показатели</t>
  </si>
  <si>
    <t>Затраты в год, тыс.руб.</t>
  </si>
  <si>
    <t>Заработная плата</t>
  </si>
  <si>
    <t>Отчисления на з/плату, 26,3%</t>
  </si>
  <si>
    <t xml:space="preserve">Транспортные расходы </t>
  </si>
  <si>
    <t>маш/час, год</t>
  </si>
  <si>
    <t>Общеэксплуатационные расходы 13,8% от ФЗП</t>
  </si>
  <si>
    <t>Цеховые</t>
  </si>
  <si>
    <t>.5.1</t>
  </si>
  <si>
    <t>в том числе спец.одежда</t>
  </si>
  <si>
    <t>.5.2</t>
  </si>
  <si>
    <t>медосмотр</t>
  </si>
  <si>
    <t>руб./чел. в год</t>
  </si>
  <si>
    <t>.5.3</t>
  </si>
  <si>
    <t>моющие (средства инд.защиты)</t>
  </si>
  <si>
    <t>руб./чел. в мес.</t>
  </si>
  <si>
    <t xml:space="preserve">Текущий ремонт  </t>
  </si>
  <si>
    <t>Вывоз ТБО</t>
  </si>
  <si>
    <t xml:space="preserve">руб./м2 в мес. </t>
  </si>
  <si>
    <t>Затраты по обслуживанию газового оборудования</t>
  </si>
  <si>
    <t>руб,/год</t>
  </si>
  <si>
    <t>Итого полная себестоимость</t>
  </si>
  <si>
    <t>Общая площадь жилого фонда, м2</t>
  </si>
  <si>
    <t>Себестоимость единицы услуги, руб.за 1м2 в месяц</t>
  </si>
  <si>
    <t>Размер рентабельности 15%,руб.</t>
  </si>
  <si>
    <t>Себестоимость 1м2 жилья с рент.15%руб.</t>
  </si>
  <si>
    <t>НДС 18%, руб.</t>
  </si>
  <si>
    <t>Итого стоимость 1м2, руб.</t>
  </si>
  <si>
    <t>в том числе текущий ремонт</t>
  </si>
  <si>
    <t>руб./мес.</t>
  </si>
  <si>
    <t>содержание жилого фонда</t>
  </si>
  <si>
    <t>Главный экономист</t>
  </si>
  <si>
    <t>З.И.Холманская</t>
  </si>
  <si>
    <t>Унифицированная форма № Т-3</t>
  </si>
  <si>
    <t>ПРОЕКТ</t>
  </si>
  <si>
    <t>Утверждена постановлением Госкомстата</t>
  </si>
  <si>
    <t>России от  06.04.2001 № 26</t>
  </si>
  <si>
    <t>Код</t>
  </si>
  <si>
    <t>Форма по ОКУД</t>
  </si>
  <si>
    <t>Краевое государственное унитарное предприятие "Примтеплоэнерго"</t>
  </si>
  <si>
    <t>по ОКПО</t>
  </si>
  <si>
    <t>Филиал</t>
  </si>
  <si>
    <t>Михайловский</t>
  </si>
  <si>
    <t>(наименование филиала)</t>
  </si>
  <si>
    <t>Участок филиала</t>
  </si>
  <si>
    <t>(наименование участка)</t>
  </si>
  <si>
    <t>ШТАТНОЕ РАСПИСАНИЕ</t>
  </si>
  <si>
    <t>Номер документа</t>
  </si>
  <si>
    <t>Дата</t>
  </si>
  <si>
    <t>Доплаты, надбавки, руб.</t>
  </si>
  <si>
    <t>Премия</t>
  </si>
  <si>
    <t>Код службы / отдела</t>
  </si>
  <si>
    <t>Структурное подразделение, профессия, должность</t>
  </si>
  <si>
    <t>Код категории должности</t>
  </si>
  <si>
    <t>Количество штатных единиц</t>
  </si>
  <si>
    <t>Количество месяцев работы</t>
  </si>
  <si>
    <t>Разряд</t>
  </si>
  <si>
    <t>Часовая тарифная ставка, руб.</t>
  </si>
  <si>
    <t>Оклад, месячная тарифная ставка, руб.</t>
  </si>
  <si>
    <t>За вредные условия труда</t>
  </si>
  <si>
    <t>Ночные</t>
  </si>
  <si>
    <t>Праздничные</t>
  </si>
  <si>
    <t>Классность</t>
  </si>
  <si>
    <t>За увеличение объема работы</t>
  </si>
  <si>
    <t>Прочие</t>
  </si>
  <si>
    <t>%</t>
  </si>
  <si>
    <t>Сумма, руб.</t>
  </si>
  <si>
    <t>Районный коэффициент, руб.</t>
  </si>
  <si>
    <t>Дальневосточная надбавка, руб.</t>
  </si>
  <si>
    <t>Месячный фонд заработной платы 1 шт. ед., руб.</t>
  </si>
  <si>
    <t>Месячный фонд заработной платы всех шт. ед., руб.</t>
  </si>
  <si>
    <t>Код вида Д</t>
  </si>
  <si>
    <t>Код КР</t>
  </si>
  <si>
    <t>Окл фонд</t>
  </si>
  <si>
    <t>Прем</t>
  </si>
  <si>
    <t>код района</t>
  </si>
  <si>
    <t>1</t>
  </si>
  <si>
    <t>Слесарь аварийно-восстановительных работ</t>
  </si>
  <si>
    <t>2</t>
  </si>
  <si>
    <t>Электромонтер по ремонту и обслуживанию электрооборудования</t>
  </si>
  <si>
    <t>3</t>
  </si>
  <si>
    <t>Рабочий по благоустройству</t>
  </si>
  <si>
    <t>4</t>
  </si>
  <si>
    <t>Электрогазосварщик</t>
  </si>
  <si>
    <t>5</t>
  </si>
  <si>
    <t>6</t>
  </si>
  <si>
    <t>Плотник и прочие</t>
  </si>
  <si>
    <t>7</t>
  </si>
  <si>
    <t>Мастер</t>
  </si>
  <si>
    <t>Численность всего</t>
  </si>
  <si>
    <t>Месячный фонд заработной платы без премий</t>
  </si>
  <si>
    <t>- отопительный период</t>
  </si>
  <si>
    <t xml:space="preserve">- межотопительный период </t>
  </si>
  <si>
    <t>Директор филиала</t>
  </si>
  <si>
    <t>О.Г.Панченко</t>
  </si>
  <si>
    <t xml:space="preserve">Итого за год = </t>
  </si>
  <si>
    <t xml:space="preserve">* 12 мес. = </t>
  </si>
  <si>
    <t>руб</t>
  </si>
  <si>
    <t>Главный бухгалтер</t>
  </si>
  <si>
    <t>Л.А.Колесник</t>
  </si>
  <si>
    <t>Начальник ОК</t>
  </si>
  <si>
    <t>Н.А.Ефимова</t>
  </si>
  <si>
    <t xml:space="preserve">Адресный список объектов жилищного фонда и инженерного оборудования </t>
  </si>
  <si>
    <t>Администрация Муниципального образования Михайловский</t>
  </si>
  <si>
    <t>район</t>
  </si>
  <si>
    <t xml:space="preserve">Адрес и № дома      </t>
  </si>
  <si>
    <t>Год постройки</t>
  </si>
  <si>
    <t>Материал стен</t>
  </si>
  <si>
    <t>Кол-во этажей</t>
  </si>
  <si>
    <t>Кол-во подъездов</t>
  </si>
  <si>
    <t>Кол-во лифтов</t>
  </si>
  <si>
    <t>Количество мусоропроводов</t>
  </si>
  <si>
    <t>Количество жильцов</t>
  </si>
  <si>
    <t>Площадь кровли, кв.м.</t>
  </si>
  <si>
    <t>Площадь лестничных клеток</t>
  </si>
  <si>
    <t>Площадь чердаков</t>
  </si>
  <si>
    <t>Площадь подвалов</t>
  </si>
  <si>
    <t>Площадь служ.пом., кв.м.   (нежилых помещений)</t>
  </si>
  <si>
    <t>Кол-во квартир, шт.</t>
  </si>
  <si>
    <t>Кол-во 1- комн. квартир, шт.</t>
  </si>
  <si>
    <t>Кол-во 2- комн. квартир, шт.</t>
  </si>
  <si>
    <t>Кол-во 3- комн. квартир, шт.</t>
  </si>
  <si>
    <t>Кол-во 4- комн. квартир и более, шт.</t>
  </si>
  <si>
    <t>Кол-во комнат, шт.</t>
  </si>
  <si>
    <t>Кол-во жильцов, шт.</t>
  </si>
  <si>
    <t>Площадь земельного уч-ка, кв.м.</t>
  </si>
  <si>
    <t>Категория жилого здания</t>
  </si>
  <si>
    <t>Кол-во шахтных дверей</t>
  </si>
  <si>
    <t>Вид электропроводки</t>
  </si>
  <si>
    <t>Площадь оснащенная водопроводом,канализацией, без ванн и горячего водоснабжения                                                                                                                                            срок эксплуатации домов</t>
  </si>
  <si>
    <t>Площадь оснащенная водопроводом ,канализацией при наличии ванн без горячего водоснабжения        срок эксплуатации домов</t>
  </si>
  <si>
    <t>Площадь оснащенная водопроводом,канализацией,горячим водоснабжением                  срок эксплуатации домов</t>
  </si>
  <si>
    <t>Площадь оснащенная центральным отоплением от ТЭЦ или квартальной котельной                         срок эксплуатации домов</t>
  </si>
  <si>
    <t>Площадь с печным отоплением</t>
  </si>
  <si>
    <t xml:space="preserve"> Открытая электропроводка</t>
  </si>
  <si>
    <t>Количество квартир со скрытой электропроводкой</t>
  </si>
  <si>
    <t>из шифера,асбоцемента,черепицы и др.</t>
  </si>
  <si>
    <t>от11 до 30</t>
  </si>
  <si>
    <t>свыше31</t>
  </si>
  <si>
    <t>Усовершенствован.покрытия</t>
  </si>
  <si>
    <t>Неусовершенст.покрытия</t>
  </si>
  <si>
    <t xml:space="preserve">           Без покрытий</t>
  </si>
  <si>
    <t>Газон</t>
  </si>
  <si>
    <t>из кровельной стали</t>
  </si>
  <si>
    <t>из рубероида,толя и др.рулонных мат-лов</t>
  </si>
  <si>
    <t>от 2 до 5эт</t>
  </si>
  <si>
    <t>от 6 до 9 эт</t>
  </si>
  <si>
    <t>от 10 до 16 эт</t>
  </si>
  <si>
    <t>Кирпичные и каменные здания</t>
  </si>
  <si>
    <t>Крупнопанельные, блочные здания</t>
  </si>
  <si>
    <t>Деревянные здания и из других материалов</t>
  </si>
  <si>
    <t>п.Липовцы</t>
  </si>
  <si>
    <t>ул.Первомаская д.4-А</t>
  </si>
  <si>
    <t xml:space="preserve">панель , </t>
  </si>
  <si>
    <t>толщ.210</t>
  </si>
  <si>
    <t>магазин</t>
  </si>
  <si>
    <t>ВСЕГО</t>
  </si>
  <si>
    <t>п.Новошахтинский</t>
  </si>
  <si>
    <t>ИТОГО</t>
  </si>
  <si>
    <r>
      <t>Общая площадь жилья</t>
    </r>
    <r>
      <rPr>
        <b/>
        <sz val="10"/>
        <rFont val="Arial Cyr"/>
        <family val="0"/>
      </rPr>
      <t xml:space="preserve"> Бетоньщик</t>
    </r>
    <r>
      <rPr>
        <sz val="10"/>
        <rFont val="Arial Cyr"/>
        <family val="0"/>
      </rPr>
      <t xml:space="preserve">                         Норматив численности   Коэффициент      Численность по норме с учетом коэфф.</t>
    </r>
  </si>
  <si>
    <r>
      <t>Общая площадь жилья</t>
    </r>
    <r>
      <rPr>
        <b/>
        <sz val="10"/>
        <rFont val="Arial Cyr"/>
        <family val="0"/>
      </rPr>
      <t xml:space="preserve"> Каменьщик   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</si>
  <si>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r>
      <t>Общая площадь жилья</t>
    </r>
    <r>
      <rPr>
        <b/>
        <sz val="10"/>
        <rFont val="Arial Cyr"/>
        <family val="0"/>
      </rPr>
      <t xml:space="preserve">          Маляр    </t>
    </r>
    <r>
      <rPr>
        <sz val="10"/>
        <rFont val="Arial Cyr"/>
        <family val="0"/>
      </rPr>
      <t xml:space="preserve"> 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</si>
  <si>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Плотник          </t>
    </r>
    <r>
      <rPr>
        <sz val="10"/>
        <rFont val="Arial Cyr"/>
        <family val="0"/>
      </rPr>
      <t xml:space="preserve">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</si>
  <si>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>Стекольщик</t>
    </r>
    <r>
      <rPr>
        <sz val="10"/>
        <rFont val="Arial Cyr"/>
        <family val="0"/>
      </rPr>
      <t xml:space="preserve"> 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</si>
  <si>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Столяр   </t>
    </r>
    <r>
      <rPr>
        <sz val="10"/>
        <rFont val="Arial Cyr"/>
        <family val="0"/>
      </rPr>
      <t xml:space="preserve">   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</si>
  <si>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Штукатур 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</si>
  <si>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Электрогазосварщик       </t>
    </r>
    <r>
      <rPr>
        <sz val="10"/>
        <rFont val="Arial Cyr"/>
        <family val="0"/>
      </rPr>
      <t xml:space="preserve">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</si>
  <si>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>Подсобный рабочий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</si>
  <si>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r>
      <t>Общая  площадь, м</t>
    </r>
    <r>
      <rPr>
        <b/>
        <i/>
        <vertAlign val="superscript"/>
        <sz val="12"/>
        <rFont val="Times New Roman Cyr"/>
        <family val="1"/>
      </rPr>
      <t xml:space="preserve">2 </t>
    </r>
    <r>
      <rPr>
        <b/>
        <i/>
        <vertAlign val="superscript"/>
        <sz val="16"/>
        <rFont val="Times New Roman Cyr"/>
        <family val="0"/>
      </rPr>
      <t>(занимаемая жильцами)</t>
    </r>
  </si>
  <si>
    <r>
      <t xml:space="preserve">                                Убираемая площадь дворов, улиц, тротуаров, м</t>
    </r>
    <r>
      <rPr>
        <b/>
        <i/>
        <vertAlign val="superscript"/>
        <sz val="12"/>
        <rFont val="Times New Roman Cyr"/>
        <family val="1"/>
      </rPr>
      <t>2</t>
    </r>
  </si>
  <si>
    <r>
      <t xml:space="preserve"> м</t>
    </r>
    <r>
      <rPr>
        <b/>
        <i/>
        <vertAlign val="superscript"/>
        <sz val="12"/>
        <rFont val="Times New Roman Cyr"/>
        <family val="1"/>
      </rPr>
      <t>2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</si>
</sst>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0"/>
    <numFmt numFmtId="175" formatCode="#,##0.0"/>
  </numFmts>
  <fonts count="32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sz val="9"/>
      <name val="Arial Cyr"/>
      <family val="2"/>
    </font>
    <font>
      <sz val="7"/>
      <name val="Arial Cyr"/>
      <family val="0"/>
    </font>
    <font>
      <sz val="14"/>
      <name val="Bookman Old Style"/>
      <family val="1"/>
    </font>
    <font>
      <b/>
      <sz val="10"/>
      <name val="Arial"/>
      <family val="2"/>
    </font>
    <font>
      <b/>
      <i/>
      <sz val="12"/>
      <name val="Times New Roman Cyr"/>
      <family val="1"/>
    </font>
    <font>
      <b/>
      <i/>
      <vertAlign val="superscript"/>
      <sz val="12"/>
      <name val="Times New Roman Cyr"/>
      <family val="1"/>
    </font>
    <font>
      <b/>
      <i/>
      <vertAlign val="superscript"/>
      <sz val="16"/>
      <name val="Times New Roman Cyr"/>
      <family val="0"/>
    </font>
    <font>
      <b/>
      <sz val="9"/>
      <name val="Times New Roman Cyr"/>
      <family val="1"/>
    </font>
    <font>
      <b/>
      <sz val="9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3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173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173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5" fillId="0" borderId="3" xfId="0" applyFont="1" applyBorder="1" applyAlignment="1">
      <alignment/>
    </xf>
    <xf numFmtId="172" fontId="5" fillId="0" borderId="3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173" fontId="0" fillId="0" borderId="3" xfId="0" applyNumberFormat="1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172" fontId="5" fillId="0" borderId="3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173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172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7" fillId="0" borderId="3" xfId="0" applyNumberFormat="1" applyFont="1" applyBorder="1" applyAlignment="1">
      <alignment vertical="top" wrapText="1"/>
    </xf>
    <xf numFmtId="173" fontId="7" fillId="0" borderId="3" xfId="0" applyNumberFormat="1" applyFont="1" applyBorder="1" applyAlignment="1">
      <alignment vertical="top" wrapText="1"/>
    </xf>
    <xf numFmtId="3" fontId="7" fillId="0" borderId="3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3" fontId="8" fillId="0" borderId="3" xfId="0" applyNumberFormat="1" applyFont="1" applyBorder="1" applyAlignment="1">
      <alignment vertical="top" wrapText="1"/>
    </xf>
    <xf numFmtId="1" fontId="8" fillId="0" borderId="3" xfId="0" applyNumberFormat="1" applyFont="1" applyBorder="1" applyAlignment="1">
      <alignment vertical="top" wrapText="1"/>
    </xf>
    <xf numFmtId="1" fontId="8" fillId="0" borderId="13" xfId="0" applyNumberFormat="1" applyFont="1" applyBorder="1" applyAlignment="1">
      <alignment vertical="top" wrapText="1"/>
    </xf>
    <xf numFmtId="1" fontId="8" fillId="0" borderId="14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173" fontId="9" fillId="0" borderId="16" xfId="0" applyNumberFormat="1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173" fontId="9" fillId="0" borderId="17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73" fontId="0" fillId="0" borderId="3" xfId="0" applyNumberFormat="1" applyFill="1" applyBorder="1" applyAlignment="1">
      <alignment/>
    </xf>
    <xf numFmtId="0" fontId="0" fillId="0" borderId="3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3" xfId="0" applyFill="1" applyBorder="1" applyAlignment="1">
      <alignment/>
    </xf>
    <xf numFmtId="2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3" xfId="0" applyFill="1" applyBorder="1" applyAlignment="1">
      <alignment wrapText="1"/>
    </xf>
    <xf numFmtId="2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2" fontId="5" fillId="0" borderId="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textRotation="90" wrapText="1"/>
    </xf>
    <xf numFmtId="173" fontId="6" fillId="2" borderId="20" xfId="0" applyNumberFormat="1" applyFont="1" applyFill="1" applyBorder="1" applyAlignment="1">
      <alignment vertical="center" textRotation="90"/>
    </xf>
    <xf numFmtId="1" fontId="6" fillId="2" borderId="20" xfId="0" applyNumberFormat="1" applyFont="1" applyFill="1" applyBorder="1" applyAlignment="1">
      <alignment/>
    </xf>
    <xf numFmtId="2" fontId="6" fillId="2" borderId="20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 textRotation="90"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16" fillId="0" borderId="20" xfId="0" applyFont="1" applyFill="1" applyBorder="1" applyAlignment="1">
      <alignment vertical="center" wrapText="1"/>
    </xf>
    <xf numFmtId="0" fontId="17" fillId="4" borderId="20" xfId="0" applyFont="1" applyFill="1" applyBorder="1" applyAlignment="1">
      <alignment horizontal="left"/>
    </xf>
    <xf numFmtId="0" fontId="18" fillId="4" borderId="20" xfId="0" applyFont="1" applyFill="1" applyBorder="1" applyAlignment="1">
      <alignment horizontal="left"/>
    </xf>
    <xf numFmtId="172" fontId="18" fillId="4" borderId="20" xfId="0" applyNumberFormat="1" applyFont="1" applyFill="1" applyBorder="1" applyAlignment="1">
      <alignment horizontal="left"/>
    </xf>
    <xf numFmtId="3" fontId="18" fillId="4" borderId="20" xfId="0" applyNumberFormat="1" applyFont="1" applyFill="1" applyBorder="1" applyAlignment="1">
      <alignment horizontal="left"/>
    </xf>
    <xf numFmtId="3" fontId="6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0" fillId="0" borderId="20" xfId="0" applyNumberFormat="1" applyFont="1" applyBorder="1" applyAlignment="1">
      <alignment vertical="top" wrapText="1"/>
    </xf>
    <xf numFmtId="49" fontId="0" fillId="0" borderId="20" xfId="0" applyNumberFormat="1" applyFill="1" applyBorder="1" applyAlignment="1">
      <alignment vertical="top" wrapText="1"/>
    </xf>
    <xf numFmtId="172" fontId="0" fillId="2" borderId="20" xfId="0" applyNumberFormat="1" applyFont="1" applyFill="1" applyBorder="1" applyAlignment="1">
      <alignment horizontal="center"/>
    </xf>
    <xf numFmtId="173" fontId="0" fillId="0" borderId="20" xfId="0" applyNumberFormat="1" applyFont="1" applyFill="1" applyBorder="1" applyAlignment="1">
      <alignment/>
    </xf>
    <xf numFmtId="1" fontId="0" fillId="5" borderId="20" xfId="0" applyNumberFormat="1" applyFont="1" applyFill="1" applyBorder="1" applyAlignment="1">
      <alignment/>
    </xf>
    <xf numFmtId="172" fontId="0" fillId="5" borderId="20" xfId="0" applyNumberFormat="1" applyFont="1" applyFill="1" applyBorder="1" applyAlignment="1">
      <alignment/>
    </xf>
    <xf numFmtId="3" fontId="0" fillId="5" borderId="20" xfId="0" applyNumberFormat="1" applyFont="1" applyFill="1" applyBorder="1" applyAlignment="1">
      <alignment/>
    </xf>
    <xf numFmtId="1" fontId="0" fillId="5" borderId="20" xfId="0" applyNumberFormat="1" applyFont="1" applyFill="1" applyBorder="1" applyAlignment="1">
      <alignment/>
    </xf>
    <xf numFmtId="1" fontId="11" fillId="5" borderId="20" xfId="0" applyNumberFormat="1" applyFont="1" applyFill="1" applyBorder="1" applyAlignment="1">
      <alignment/>
    </xf>
    <xf numFmtId="1" fontId="11" fillId="5" borderId="0" xfId="0" applyNumberFormat="1" applyFont="1" applyFill="1" applyBorder="1" applyAlignment="1">
      <alignment/>
    </xf>
    <xf numFmtId="1" fontId="19" fillId="5" borderId="0" xfId="0" applyNumberFormat="1" applyFont="1" applyFill="1" applyAlignment="1">
      <alignment/>
    </xf>
    <xf numFmtId="3" fontId="0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>
      <alignment/>
    </xf>
    <xf numFmtId="49" fontId="0" fillId="0" borderId="20" xfId="0" applyNumberFormat="1" applyFill="1" applyBorder="1" applyAlignment="1">
      <alignment horizontal="left" vertical="top" wrapText="1"/>
    </xf>
    <xf numFmtId="172" fontId="0" fillId="5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vertical="top" wrapText="1"/>
    </xf>
    <xf numFmtId="172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11" fillId="0" borderId="21" xfId="0" applyFont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20" xfId="0" applyNumberFormat="1" applyFont="1" applyBorder="1" applyAlignment="1">
      <alignment vertical="top" wrapText="1"/>
    </xf>
    <xf numFmtId="173" fontId="13" fillId="0" borderId="20" xfId="0" applyNumberFormat="1" applyFont="1" applyFill="1" applyBorder="1" applyAlignment="1">
      <alignment/>
    </xf>
    <xf numFmtId="1" fontId="13" fillId="0" borderId="2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0" fillId="6" borderId="0" xfId="0" applyFont="1" applyFill="1" applyAlignment="1">
      <alignment horizontal="center"/>
    </xf>
    <xf numFmtId="0" fontId="11" fillId="6" borderId="20" xfId="0" applyFont="1" applyFill="1" applyBorder="1" applyAlignment="1">
      <alignment horizontal="justify" vertical="center"/>
    </xf>
    <xf numFmtId="0" fontId="11" fillId="6" borderId="20" xfId="0" applyFont="1" applyFill="1" applyBorder="1" applyAlignment="1">
      <alignment vertical="center"/>
    </xf>
    <xf numFmtId="173" fontId="11" fillId="6" borderId="20" xfId="0" applyNumberFormat="1" applyFont="1" applyFill="1" applyBorder="1" applyAlignment="1">
      <alignment vertical="center"/>
    </xf>
    <xf numFmtId="172" fontId="11" fillId="6" borderId="20" xfId="0" applyNumberFormat="1" applyFont="1" applyFill="1" applyBorder="1" applyAlignment="1">
      <alignment vertical="center"/>
    </xf>
    <xf numFmtId="1" fontId="11" fillId="6" borderId="20" xfId="0" applyNumberFormat="1" applyFont="1" applyFill="1" applyBorder="1" applyAlignment="1">
      <alignment vertical="center"/>
    </xf>
    <xf numFmtId="0" fontId="11" fillId="6" borderId="20" xfId="0" applyFont="1" applyFill="1" applyBorder="1" applyAlignment="1">
      <alignment/>
    </xf>
    <xf numFmtId="3" fontId="11" fillId="6" borderId="20" xfId="0" applyNumberFormat="1" applyFont="1" applyFill="1" applyBorder="1" applyAlignment="1">
      <alignment/>
    </xf>
    <xf numFmtId="3" fontId="11" fillId="6" borderId="0" xfId="0" applyNumberFormat="1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11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173" fontId="11" fillId="0" borderId="20" xfId="0" applyNumberFormat="1" applyFont="1" applyFill="1" applyBorder="1" applyAlignment="1">
      <alignment vertical="center"/>
    </xf>
    <xf numFmtId="172" fontId="11" fillId="0" borderId="2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/>
    </xf>
    <xf numFmtId="173" fontId="13" fillId="0" borderId="2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20" fillId="0" borderId="0" xfId="0" applyFon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0" xfId="18" applyFont="1" applyAlignment="1">
      <alignment horizontal="left"/>
    </xf>
    <xf numFmtId="0" fontId="2" fillId="0" borderId="22" xfId="18" applyBorder="1" applyAlignment="1">
      <alignment horizontal="center"/>
    </xf>
    <xf numFmtId="0" fontId="2" fillId="0" borderId="0" xfId="18" applyAlignment="1">
      <alignment/>
    </xf>
    <xf numFmtId="0" fontId="22" fillId="0" borderId="0" xfId="18" applyFont="1" applyAlignment="1">
      <alignment/>
    </xf>
    <xf numFmtId="0" fontId="2" fillId="0" borderId="0" xfId="18" applyAlignment="1">
      <alignment horizontal="center"/>
    </xf>
    <xf numFmtId="0" fontId="2" fillId="0" borderId="0" xfId="18" applyNumberFormat="1" applyFont="1" applyFill="1" applyBorder="1" applyAlignment="1" applyProtection="1">
      <alignment vertical="top"/>
      <protection/>
    </xf>
    <xf numFmtId="0" fontId="2" fillId="0" borderId="23" xfId="18" applyBorder="1" applyAlignment="1">
      <alignment horizontal="center"/>
    </xf>
    <xf numFmtId="0" fontId="2" fillId="0" borderId="0" xfId="18" applyBorder="1" applyAlignment="1">
      <alignment horizontal="center"/>
    </xf>
    <xf numFmtId="0" fontId="2" fillId="0" borderId="0" xfId="18" applyBorder="1" applyAlignment="1">
      <alignment/>
    </xf>
    <xf numFmtId="0" fontId="23" fillId="0" borderId="22" xfId="18" applyFont="1" applyBorder="1" applyAlignment="1">
      <alignment horizontal="center" vertical="center" textRotation="90" wrapText="1"/>
    </xf>
    <xf numFmtId="0" fontId="23" fillId="0" borderId="1" xfId="18" applyFont="1" applyBorder="1" applyAlignment="1">
      <alignment horizontal="center" vertical="center"/>
    </xf>
    <xf numFmtId="0" fontId="23" fillId="0" borderId="24" xfId="18" applyFont="1" applyBorder="1" applyAlignment="1">
      <alignment horizontal="center" vertical="center" textRotation="90" wrapText="1"/>
    </xf>
    <xf numFmtId="0" fontId="23" fillId="0" borderId="1" xfId="18" applyFont="1" applyBorder="1" applyAlignment="1">
      <alignment horizontal="center" vertical="center" wrapText="1"/>
    </xf>
    <xf numFmtId="0" fontId="23" fillId="0" borderId="1" xfId="18" applyFont="1" applyBorder="1" applyAlignment="1">
      <alignment horizontal="center" vertical="center" textRotation="90" wrapText="1"/>
    </xf>
    <xf numFmtId="0" fontId="22" fillId="0" borderId="2" xfId="18" applyFont="1" applyBorder="1" applyAlignment="1">
      <alignment/>
    </xf>
    <xf numFmtId="0" fontId="22" fillId="0" borderId="18" xfId="18" applyFont="1" applyBorder="1" applyAlignment="1">
      <alignment/>
    </xf>
    <xf numFmtId="0" fontId="22" fillId="0" borderId="10" xfId="18" applyFont="1" applyBorder="1" applyAlignment="1">
      <alignment/>
    </xf>
    <xf numFmtId="0" fontId="23" fillId="0" borderId="24" xfId="18" applyFont="1" applyBorder="1" applyAlignment="1">
      <alignment horizontal="center" vertical="center" wrapText="1"/>
    </xf>
    <xf numFmtId="0" fontId="28" fillId="0" borderId="1" xfId="18" applyFont="1" applyBorder="1" applyAlignment="1">
      <alignment horizontal="center" vertical="center" textRotation="90" wrapText="1"/>
    </xf>
    <xf numFmtId="0" fontId="23" fillId="0" borderId="22" xfId="18" applyFont="1" applyBorder="1" applyAlignment="1">
      <alignment horizontal="left" vertical="center"/>
    </xf>
    <xf numFmtId="0" fontId="23" fillId="0" borderId="25" xfId="18" applyFont="1" applyBorder="1" applyAlignment="1">
      <alignment horizontal="center" vertical="center" wrapText="1"/>
    </xf>
    <xf numFmtId="0" fontId="23" fillId="0" borderId="18" xfId="18" applyFont="1" applyBorder="1" applyAlignment="1">
      <alignment horizontal="center" vertical="center" wrapText="1"/>
    </xf>
    <xf numFmtId="0" fontId="23" fillId="0" borderId="18" xfId="18" applyFont="1" applyBorder="1" applyAlignment="1">
      <alignment horizontal="left" vertical="center"/>
    </xf>
    <xf numFmtId="0" fontId="23" fillId="0" borderId="10" xfId="18" applyFont="1" applyBorder="1" applyAlignment="1">
      <alignment horizontal="center" vertical="center" wrapText="1"/>
    </xf>
    <xf numFmtId="0" fontId="23" fillId="0" borderId="0" xfId="18" applyFont="1" applyBorder="1" applyAlignment="1">
      <alignment horizontal="center" vertical="center" wrapText="1"/>
    </xf>
    <xf numFmtId="0" fontId="2" fillId="0" borderId="23" xfId="18" applyBorder="1" applyAlignment="1">
      <alignment/>
    </xf>
    <xf numFmtId="0" fontId="2" fillId="0" borderId="4" xfId="18" applyBorder="1" applyAlignment="1">
      <alignment horizontal="center"/>
    </xf>
    <xf numFmtId="0" fontId="2" fillId="0" borderId="26" xfId="18" applyBorder="1" applyAlignment="1">
      <alignment/>
    </xf>
    <xf numFmtId="0" fontId="2" fillId="0" borderId="4" xfId="18" applyBorder="1" applyAlignment="1">
      <alignment/>
    </xf>
    <xf numFmtId="0" fontId="2" fillId="0" borderId="4" xfId="18" applyBorder="1" applyAlignment="1">
      <alignment horizontal="center" vertical="center"/>
    </xf>
    <xf numFmtId="0" fontId="2" fillId="0" borderId="1" xfId="18" applyBorder="1" applyAlignment="1">
      <alignment/>
    </xf>
    <xf numFmtId="0" fontId="29" fillId="0" borderId="2" xfId="18" applyFont="1" applyBorder="1" applyAlignment="1">
      <alignment horizontal="center"/>
    </xf>
    <xf numFmtId="0" fontId="29" fillId="0" borderId="3" xfId="18" applyFont="1" applyBorder="1" applyAlignment="1">
      <alignment horizontal="center"/>
    </xf>
    <xf numFmtId="0" fontId="2" fillId="0" borderId="3" xfId="18" applyBorder="1" applyAlignment="1" applyProtection="1">
      <alignment horizontal="center"/>
      <protection locked="0"/>
    </xf>
    <xf numFmtId="0" fontId="23" fillId="0" borderId="27" xfId="18" applyFont="1" applyBorder="1" applyAlignment="1">
      <alignment/>
    </xf>
    <xf numFmtId="0" fontId="23" fillId="0" borderId="28" xfId="18" applyFont="1" applyBorder="1" applyAlignment="1">
      <alignment/>
    </xf>
    <xf numFmtId="0" fontId="23" fillId="0" borderId="2" xfId="18" applyFont="1" applyBorder="1" applyAlignment="1">
      <alignment/>
    </xf>
    <xf numFmtId="0" fontId="23" fillId="0" borderId="18" xfId="18" applyFont="1" applyBorder="1" applyAlignment="1">
      <alignment/>
    </xf>
    <xf numFmtId="0" fontId="23" fillId="0" borderId="10" xfId="18" applyFont="1" applyBorder="1" applyAlignment="1">
      <alignment/>
    </xf>
    <xf numFmtId="0" fontId="22" fillId="0" borderId="27" xfId="18" applyFont="1" applyBorder="1" applyAlignment="1">
      <alignment/>
    </xf>
    <xf numFmtId="0" fontId="22" fillId="0" borderId="13" xfId="18" applyFont="1" applyBorder="1" applyAlignment="1">
      <alignment horizontal="center"/>
    </xf>
    <xf numFmtId="0" fontId="22" fillId="0" borderId="29" xfId="18" applyFont="1" applyBorder="1" applyAlignment="1">
      <alignment/>
    </xf>
    <xf numFmtId="0" fontId="22" fillId="0" borderId="13" xfId="18" applyFont="1" applyBorder="1" applyAlignment="1">
      <alignment/>
    </xf>
    <xf numFmtId="0" fontId="22" fillId="0" borderId="13" xfId="18" applyFont="1" applyBorder="1" applyAlignment="1">
      <alignment horizontal="center" vertical="center" wrapText="1"/>
    </xf>
    <xf numFmtId="0" fontId="30" fillId="0" borderId="13" xfId="18" applyFont="1" applyBorder="1" applyAlignment="1">
      <alignment/>
    </xf>
    <xf numFmtId="0" fontId="22" fillId="0" borderId="13" xfId="18" applyFont="1" applyBorder="1" applyAlignment="1">
      <alignment wrapText="1"/>
    </xf>
    <xf numFmtId="0" fontId="22" fillId="0" borderId="27" xfId="18" applyFont="1" applyBorder="1" applyAlignment="1">
      <alignment horizontal="center"/>
    </xf>
    <xf numFmtId="0" fontId="23" fillId="0" borderId="13" xfId="18" applyFont="1" applyBorder="1" applyAlignment="1">
      <alignment horizontal="center" vertical="center" textRotation="90" wrapText="1"/>
    </xf>
    <xf numFmtId="0" fontId="23" fillId="0" borderId="13" xfId="18" applyFont="1" applyBorder="1" applyAlignment="1">
      <alignment horizontal="center" textRotation="90"/>
    </xf>
    <xf numFmtId="0" fontId="22" fillId="0" borderId="0" xfId="18" applyFont="1" applyAlignment="1">
      <alignment/>
    </xf>
    <xf numFmtId="0" fontId="28" fillId="0" borderId="2" xfId="18" applyFont="1" applyBorder="1" applyAlignment="1">
      <alignment horizontal="center"/>
    </xf>
    <xf numFmtId="0" fontId="28" fillId="0" borderId="3" xfId="18" applyFont="1" applyBorder="1" applyAlignment="1">
      <alignment horizontal="center"/>
    </xf>
    <xf numFmtId="0" fontId="28" fillId="0" borderId="10" xfId="18" applyFont="1" applyBorder="1" applyAlignment="1">
      <alignment horizontal="center"/>
    </xf>
    <xf numFmtId="0" fontId="22" fillId="0" borderId="2" xfId="18" applyFont="1" applyBorder="1" applyAlignment="1">
      <alignment horizontal="center"/>
    </xf>
    <xf numFmtId="0" fontId="22" fillId="0" borderId="3" xfId="18" applyFont="1" applyBorder="1" applyAlignment="1">
      <alignment horizontal="center"/>
    </xf>
    <xf numFmtId="0" fontId="22" fillId="0" borderId="18" xfId="18" applyFont="1" applyBorder="1" applyAlignment="1">
      <alignment horizontal="center"/>
    </xf>
    <xf numFmtId="0" fontId="28" fillId="0" borderId="27" xfId="18" applyFont="1" applyBorder="1" applyAlignment="1">
      <alignment horizontal="center"/>
    </xf>
    <xf numFmtId="0" fontId="28" fillId="0" borderId="13" xfId="18" applyFont="1" applyBorder="1" applyAlignment="1">
      <alignment horizontal="center"/>
    </xf>
    <xf numFmtId="0" fontId="28" fillId="0" borderId="29" xfId="18" applyFont="1" applyBorder="1" applyAlignment="1">
      <alignment horizontal="center"/>
    </xf>
    <xf numFmtId="0" fontId="31" fillId="0" borderId="27" xfId="18" applyFont="1" applyFill="1" applyBorder="1" applyAlignment="1">
      <alignment horizontal="center"/>
    </xf>
    <xf numFmtId="0" fontId="28" fillId="0" borderId="13" xfId="18" applyFont="1" applyFill="1" applyBorder="1" applyAlignment="1">
      <alignment horizontal="center"/>
    </xf>
    <xf numFmtId="0" fontId="31" fillId="0" borderId="29" xfId="18" applyFont="1" applyFill="1" applyBorder="1" applyAlignment="1">
      <alignment horizontal="center"/>
    </xf>
    <xf numFmtId="0" fontId="31" fillId="0" borderId="13" xfId="18" applyFont="1" applyFill="1" applyBorder="1" applyAlignment="1">
      <alignment horizontal="center"/>
    </xf>
    <xf numFmtId="0" fontId="2" fillId="0" borderId="2" xfId="18" applyFont="1" applyFill="1" applyBorder="1" applyAlignment="1">
      <alignment horizontal="center"/>
    </xf>
    <xf numFmtId="0" fontId="2" fillId="0" borderId="3" xfId="18" applyFont="1" applyFill="1" applyBorder="1" applyAlignment="1">
      <alignment horizontal="center"/>
    </xf>
    <xf numFmtId="0" fontId="31" fillId="0" borderId="3" xfId="18" applyFont="1" applyFill="1" applyBorder="1" applyAlignment="1">
      <alignment horizontal="center"/>
    </xf>
    <xf numFmtId="0" fontId="2" fillId="0" borderId="18" xfId="18" applyFont="1" applyFill="1" applyBorder="1" applyAlignment="1">
      <alignment horizontal="center"/>
    </xf>
    <xf numFmtId="0" fontId="2" fillId="0" borderId="0" xfId="18" applyFont="1" applyFill="1" applyAlignment="1">
      <alignment/>
    </xf>
    <xf numFmtId="0" fontId="31" fillId="0" borderId="27" xfId="18" applyFont="1" applyBorder="1" applyAlignment="1">
      <alignment horizontal="center"/>
    </xf>
    <xf numFmtId="0" fontId="31" fillId="0" borderId="29" xfId="18" applyFont="1" applyBorder="1" applyAlignment="1">
      <alignment horizontal="center"/>
    </xf>
    <xf numFmtId="0" fontId="31" fillId="0" borderId="13" xfId="18" applyFont="1" applyBorder="1" applyAlignment="1">
      <alignment horizontal="center"/>
    </xf>
    <xf numFmtId="0" fontId="2" fillId="0" borderId="2" xfId="18" applyFont="1" applyBorder="1" applyAlignment="1">
      <alignment horizontal="center"/>
    </xf>
    <xf numFmtId="0" fontId="2" fillId="0" borderId="3" xfId="18" applyFont="1" applyBorder="1" applyAlignment="1">
      <alignment horizontal="center"/>
    </xf>
    <xf numFmtId="0" fontId="31" fillId="0" borderId="3" xfId="18" applyFont="1" applyBorder="1" applyAlignment="1">
      <alignment horizontal="center"/>
    </xf>
    <xf numFmtId="0" fontId="2" fillId="0" borderId="18" xfId="18" applyFont="1" applyBorder="1" applyAlignment="1">
      <alignment horizontal="center"/>
    </xf>
    <xf numFmtId="0" fontId="2" fillId="0" borderId="0" xfId="18" applyFont="1" applyAlignment="1">
      <alignment/>
    </xf>
    <xf numFmtId="0" fontId="31" fillId="0" borderId="13" xfId="18" applyFont="1" applyBorder="1" applyAlignment="1">
      <alignment horizontal="left"/>
    </xf>
    <xf numFmtId="0" fontId="2" fillId="2" borderId="18" xfId="18" applyFont="1" applyFill="1" applyBorder="1" applyAlignment="1">
      <alignment horizontal="center"/>
    </xf>
    <xf numFmtId="0" fontId="31" fillId="2" borderId="3" xfId="18" applyFont="1" applyFill="1" applyBorder="1" applyAlignment="1">
      <alignment horizontal="center"/>
    </xf>
    <xf numFmtId="0" fontId="31" fillId="0" borderId="13" xfId="18" applyFont="1" applyFill="1" applyBorder="1" applyAlignment="1">
      <alignment horizontal="left"/>
    </xf>
    <xf numFmtId="0" fontId="28" fillId="0" borderId="3" xfId="18" applyFont="1" applyFill="1" applyBorder="1" applyAlignment="1">
      <alignment horizontal="left" vertical="center"/>
    </xf>
    <xf numFmtId="0" fontId="31" fillId="0" borderId="29" xfId="18" applyFont="1" applyFill="1" applyBorder="1" applyAlignment="1">
      <alignment horizontal="center" vertical="center"/>
    </xf>
    <xf numFmtId="0" fontId="31" fillId="0" borderId="13" xfId="18" applyFont="1" applyFill="1" applyBorder="1" applyAlignment="1">
      <alignment horizontal="center" vertical="center"/>
    </xf>
    <xf numFmtId="0" fontId="28" fillId="0" borderId="3" xfId="18" applyFont="1" applyFill="1" applyBorder="1" applyAlignment="1">
      <alignment horizontal="center" vertical="center"/>
    </xf>
    <xf numFmtId="0" fontId="2" fillId="0" borderId="0" xfId="18" applyFont="1" applyAlignment="1">
      <alignment/>
    </xf>
    <xf numFmtId="173" fontId="28" fillId="0" borderId="13" xfId="18" applyNumberFormat="1" applyFont="1" applyBorder="1" applyAlignment="1">
      <alignment horizontal="center"/>
    </xf>
    <xf numFmtId="0" fontId="28" fillId="0" borderId="13" xfId="18" applyFont="1" applyBorder="1" applyAlignment="1">
      <alignment horizontal="center"/>
    </xf>
    <xf numFmtId="0" fontId="31" fillId="0" borderId="13" xfId="18" applyFont="1" applyFill="1" applyBorder="1" applyAlignment="1">
      <alignment horizontal="left" vertical="center"/>
    </xf>
    <xf numFmtId="0" fontId="31" fillId="0" borderId="2" xfId="18" applyFont="1" applyFill="1" applyBorder="1" applyAlignment="1">
      <alignment horizontal="center" vertical="center"/>
    </xf>
    <xf numFmtId="0" fontId="31" fillId="0" borderId="3" xfId="18" applyFont="1" applyFill="1" applyBorder="1" applyAlignment="1">
      <alignment horizontal="center" vertical="center"/>
    </xf>
    <xf numFmtId="173" fontId="31" fillId="0" borderId="29" xfId="18" applyNumberFormat="1" applyFont="1" applyFill="1" applyBorder="1" applyAlignment="1">
      <alignment horizontal="center" vertical="center"/>
    </xf>
    <xf numFmtId="173" fontId="28" fillId="0" borderId="3" xfId="18" applyNumberFormat="1" applyFont="1" applyFill="1" applyBorder="1" applyAlignment="1">
      <alignment horizontal="center" vertical="center"/>
    </xf>
    <xf numFmtId="0" fontId="28" fillId="0" borderId="3" xfId="18" applyFont="1" applyFill="1" applyBorder="1" applyAlignment="1">
      <alignment horizontal="left" vertical="center"/>
    </xf>
    <xf numFmtId="0" fontId="2" fillId="0" borderId="3" xfId="18" applyNumberFormat="1" applyFont="1" applyFill="1" applyBorder="1" applyAlignment="1" applyProtection="1">
      <alignment vertical="top"/>
      <protection/>
    </xf>
    <xf numFmtId="173" fontId="28" fillId="0" borderId="3" xfId="18" applyNumberFormat="1" applyFont="1" applyFill="1" applyBorder="1" applyAlignment="1">
      <alignment horizontal="center" vertical="center"/>
    </xf>
    <xf numFmtId="0" fontId="31" fillId="0" borderId="3" xfId="18" applyFont="1" applyBorder="1" applyAlignment="1">
      <alignment horizontal="center" vertical="center"/>
    </xf>
    <xf numFmtId="0" fontId="22" fillId="0" borderId="28" xfId="18" applyFont="1" applyBorder="1" applyAlignment="1">
      <alignment/>
    </xf>
    <xf numFmtId="0" fontId="1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4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49" fontId="0" fillId="0" borderId="2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26" fillId="0" borderId="2" xfId="18" applyFont="1" applyBorder="1" applyAlignment="1">
      <alignment horizontal="center" vertical="center" wrapText="1"/>
    </xf>
    <xf numFmtId="0" fontId="26" fillId="0" borderId="18" xfId="18" applyFont="1" applyBorder="1" applyAlignment="1">
      <alignment horizontal="center" vertical="center" wrapText="1"/>
    </xf>
    <xf numFmtId="0" fontId="27" fillId="0" borderId="10" xfId="18" applyFont="1" applyBorder="1" applyAlignment="1">
      <alignment horizontal="center" vertical="center" wrapText="1"/>
    </xf>
    <xf numFmtId="0" fontId="2" fillId="0" borderId="1" xfId="18" applyBorder="1" applyAlignment="1">
      <alignment horizontal="center" vertical="center" wrapText="1"/>
    </xf>
    <xf numFmtId="0" fontId="2" fillId="0" borderId="13" xfId="18" applyBorder="1" applyAlignment="1">
      <alignment horizontal="center" vertical="center"/>
    </xf>
    <xf numFmtId="0" fontId="23" fillId="0" borderId="2" xfId="18" applyFont="1" applyBorder="1" applyAlignment="1">
      <alignment horizontal="center" vertical="center"/>
    </xf>
    <xf numFmtId="0" fontId="23" fillId="0" borderId="18" xfId="18" applyFont="1" applyBorder="1" applyAlignment="1">
      <alignment horizontal="center" vertical="center"/>
    </xf>
    <xf numFmtId="0" fontId="23" fillId="0" borderId="10" xfId="18" applyFont="1" applyBorder="1" applyAlignment="1">
      <alignment horizontal="center" vertical="center"/>
    </xf>
    <xf numFmtId="0" fontId="23" fillId="0" borderId="2" xfId="18" applyFont="1" applyBorder="1" applyAlignment="1">
      <alignment horizontal="center" vertical="center" wrapText="1"/>
    </xf>
    <xf numFmtId="0" fontId="22" fillId="0" borderId="18" xfId="18" applyFont="1" applyBorder="1" applyAlignment="1">
      <alignment horizontal="center" vertical="center" wrapText="1"/>
    </xf>
    <xf numFmtId="0" fontId="22" fillId="0" borderId="10" xfId="18" applyFont="1" applyBorder="1" applyAlignment="1">
      <alignment horizontal="center" vertical="center" wrapText="1"/>
    </xf>
    <xf numFmtId="0" fontId="23" fillId="0" borderId="1" xfId="18" applyFont="1" applyBorder="1" applyAlignment="1">
      <alignment horizontal="center" vertical="center" textRotation="90" wrapText="1"/>
    </xf>
    <xf numFmtId="0" fontId="2" fillId="0" borderId="4" xfId="18" applyNumberFormat="1" applyFont="1" applyFill="1" applyBorder="1" applyAlignment="1" applyProtection="1">
      <alignment vertical="top"/>
      <protection/>
    </xf>
    <xf numFmtId="0" fontId="2" fillId="0" borderId="13" xfId="18" applyNumberFormat="1" applyFont="1" applyFill="1" applyBorder="1" applyAlignment="1" applyProtection="1">
      <alignment vertical="top"/>
      <protection/>
    </xf>
    <xf numFmtId="0" fontId="22" fillId="0" borderId="2" xfId="18" applyFont="1" applyBorder="1" applyAlignment="1">
      <alignment/>
    </xf>
    <xf numFmtId="0" fontId="22" fillId="0" borderId="18" xfId="18" applyFont="1" applyBorder="1" applyAlignment="1">
      <alignment/>
    </xf>
    <xf numFmtId="0" fontId="22" fillId="0" borderId="10" xfId="18" applyFont="1" applyBorder="1" applyAlignment="1">
      <alignment/>
    </xf>
    <xf numFmtId="0" fontId="27" fillId="0" borderId="2" xfId="18" applyFont="1" applyBorder="1" applyAlignment="1">
      <alignment horizontal="center" vertical="center" wrapText="1"/>
    </xf>
    <xf numFmtId="0" fontId="27" fillId="0" borderId="18" xfId="18" applyFont="1" applyBorder="1" applyAlignment="1">
      <alignment horizontal="center" vertical="center" wrapText="1"/>
    </xf>
    <xf numFmtId="0" fontId="27" fillId="0" borderId="10" xfId="18" applyFont="1" applyBorder="1" applyAlignment="1">
      <alignment horizontal="center" vertical="center" wrapText="1"/>
    </xf>
    <xf numFmtId="0" fontId="26" fillId="0" borderId="22" xfId="18" applyFont="1" applyBorder="1" applyAlignment="1">
      <alignment horizontal="center" vertical="center" wrapText="1"/>
    </xf>
    <xf numFmtId="0" fontId="26" fillId="0" borderId="25" xfId="18" applyFont="1" applyBorder="1" applyAlignment="1">
      <alignment horizontal="center" vertical="center" wrapText="1"/>
    </xf>
    <xf numFmtId="0" fontId="27" fillId="0" borderId="24" xfId="18" applyFont="1" applyBorder="1" applyAlignment="1">
      <alignment horizontal="center" vertical="center" wrapText="1"/>
    </xf>
    <xf numFmtId="0" fontId="27" fillId="0" borderId="1" xfId="18" applyFont="1" applyBorder="1" applyAlignment="1">
      <alignment horizontal="center" vertical="center" textRotation="90" wrapText="1"/>
    </xf>
    <xf numFmtId="0" fontId="2" fillId="0" borderId="4" xfId="18" applyNumberFormat="1" applyFont="1" applyFill="1" applyBorder="1" applyAlignment="1" applyProtection="1">
      <alignment horizontal="center" vertical="top" textRotation="90"/>
      <protection/>
    </xf>
    <xf numFmtId="0" fontId="2" fillId="0" borderId="13" xfId="18" applyNumberFormat="1" applyFont="1" applyFill="1" applyBorder="1" applyAlignment="1" applyProtection="1">
      <alignment horizontal="center" vertical="top" textRotation="90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Техн.хар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7</xdr:row>
      <xdr:rowOff>85725</xdr:rowOff>
    </xdr:from>
    <xdr:to>
      <xdr:col>19</xdr:col>
      <xdr:colOff>542925</xdr:colOff>
      <xdr:row>15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15450" y="1047750"/>
          <a:ext cx="34194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УТВЕРЖДЕНО
Приказ от "__"______ 2009 г. №____
Штат в количестве _________ единиц
с месячным фондом заработной платы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 рублей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_comp-021\&#1088;&#1072;&#1073;&#1086;&#1095;&#1080;&#1081;%20&#1089;&#1090;&#1086;&#1083;\Documents%20and%20Settings\&#1040;&#1076;&#1084;&#1080;&#1085;&#1080;&#1089;&#1090;&#1088;&#1072;&#1090;&#1086;&#1088;\&#1056;&#1072;&#1073;&#1086;&#1095;&#1080;&#1081;%20&#1089;&#1090;&#1086;&#1083;\&#1046;&#1080;&#1083;&#1092;&#1086;&#1085;&#1076;\&#1052;&#1080;&#1093;%20&#1082;&#1074;.2-&#1076;2,3\&#1052;&#1080;&#1093;.%20&#1082;&#1074;2-&#1076;.2,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Техн.хар."/>
      <sheetName val="Норматив числ."/>
      <sheetName val="Штатка для КГУП"/>
      <sheetName val="Штатка"/>
      <sheetName val="Спец.одежда"/>
      <sheetName val="Вывоз Т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8"/>
  <sheetViews>
    <sheetView view="pageBreakPreview" zoomScale="75" zoomScaleSheetLayoutView="75" workbookViewId="0" topLeftCell="A73">
      <selection activeCell="D22" sqref="D22"/>
    </sheetView>
  </sheetViews>
  <sheetFormatPr defaultColWidth="9.00390625" defaultRowHeight="12.75"/>
  <cols>
    <col min="2" max="2" width="28.375" style="0" customWidth="1"/>
    <col min="3" max="3" width="14.75390625" style="0" customWidth="1"/>
    <col min="4" max="4" width="16.625" style="0" customWidth="1"/>
    <col min="5" max="5" width="17.75390625" style="0" customWidth="1"/>
    <col min="6" max="6" width="13.00390625" style="0" customWidth="1"/>
    <col min="7" max="7" width="16.375" style="0" customWidth="1"/>
    <col min="8" max="8" width="14.25390625" style="0" customWidth="1"/>
    <col min="9" max="9" width="12.75390625" style="0" customWidth="1"/>
  </cols>
  <sheetData>
    <row r="3" s="1" customFormat="1" ht="12.75">
      <c r="A3" s="1" t="s">
        <v>0</v>
      </c>
    </row>
    <row r="4" spans="1:5" s="4" customFormat="1" ht="52.5" customHeight="1">
      <c r="A4" s="2" t="s">
        <v>1</v>
      </c>
      <c r="B4" s="2" t="s">
        <v>2</v>
      </c>
      <c r="C4" s="2" t="s">
        <v>3</v>
      </c>
      <c r="D4" s="3" t="s">
        <v>4</v>
      </c>
      <c r="E4" s="2" t="s">
        <v>5</v>
      </c>
    </row>
    <row r="5" spans="1:5" ht="12.75">
      <c r="A5" s="312" t="s">
        <v>6</v>
      </c>
      <c r="B5" s="6" t="s">
        <v>7</v>
      </c>
      <c r="C5" s="5">
        <v>790</v>
      </c>
      <c r="D5" s="5">
        <f>'Техн.хар.'!M18+'Техн.хар.'!M24</f>
        <v>684.96</v>
      </c>
      <c r="E5" s="7">
        <f>D5/C5</f>
        <v>0.8670379746835444</v>
      </c>
    </row>
    <row r="6" spans="1:5" ht="12.75">
      <c r="A6" s="312"/>
      <c r="B6" s="8" t="s">
        <v>8</v>
      </c>
      <c r="C6" s="9">
        <v>620</v>
      </c>
      <c r="D6" s="9"/>
      <c r="E6" s="9"/>
    </row>
    <row r="7" spans="1:5" ht="12.75">
      <c r="A7" s="312"/>
      <c r="B7" s="8" t="s">
        <v>9</v>
      </c>
      <c r="C7" s="9">
        <v>830</v>
      </c>
      <c r="D7" s="9"/>
      <c r="E7" s="9"/>
    </row>
    <row r="8" spans="1:5" ht="12.75">
      <c r="A8" s="312"/>
      <c r="B8" s="8" t="s">
        <v>10</v>
      </c>
      <c r="C8" s="9">
        <v>690</v>
      </c>
      <c r="D8" s="9"/>
      <c r="E8" s="9"/>
    </row>
    <row r="9" spans="1:5" ht="12.75">
      <c r="A9" s="313" t="s">
        <v>11</v>
      </c>
      <c r="B9" s="313"/>
      <c r="C9" s="8"/>
      <c r="D9" s="8"/>
      <c r="E9" s="11">
        <f>SUM(E5:E8)</f>
        <v>0.8670379746835444</v>
      </c>
    </row>
    <row r="10" spans="1:5" ht="12.75">
      <c r="A10" s="12"/>
      <c r="B10" s="12"/>
      <c r="C10" s="13"/>
      <c r="D10" s="13"/>
      <c r="E10" s="14"/>
    </row>
    <row r="11" s="1" customFormat="1" ht="12.75">
      <c r="A11" s="1" t="s">
        <v>12</v>
      </c>
    </row>
    <row r="12" spans="1:6" s="4" customFormat="1" ht="39" customHeight="1">
      <c r="A12" s="315"/>
      <c r="B12" s="316"/>
      <c r="C12" s="2" t="s">
        <v>13</v>
      </c>
      <c r="D12" s="5" t="s">
        <v>14</v>
      </c>
      <c r="E12" s="2" t="s">
        <v>15</v>
      </c>
      <c r="F12" s="5" t="s">
        <v>16</v>
      </c>
    </row>
    <row r="13" spans="1:6" ht="12.75">
      <c r="A13" s="314" t="s">
        <v>17</v>
      </c>
      <c r="B13" s="314"/>
      <c r="C13" s="8" t="s">
        <v>18</v>
      </c>
      <c r="D13" s="8">
        <f>'Техн.хар.'!AX18+'Техн.хар.'!AX24</f>
        <v>0</v>
      </c>
      <c r="E13" s="8">
        <v>3630</v>
      </c>
      <c r="F13" s="15">
        <f aca="true" t="shared" si="0" ref="F13:F22">D13/E13</f>
        <v>0</v>
      </c>
    </row>
    <row r="14" spans="1:6" ht="12.75">
      <c r="A14" s="314"/>
      <c r="B14" s="314"/>
      <c r="C14" s="8" t="s">
        <v>19</v>
      </c>
      <c r="D14" s="8"/>
      <c r="E14" s="8">
        <v>3080</v>
      </c>
      <c r="F14" s="15">
        <f t="shared" si="0"/>
        <v>0</v>
      </c>
    </row>
    <row r="15" spans="1:6" ht="12.75">
      <c r="A15" s="314"/>
      <c r="B15" s="314"/>
      <c r="C15" s="8" t="s">
        <v>20</v>
      </c>
      <c r="D15" s="8"/>
      <c r="E15" s="8">
        <v>2500</v>
      </c>
      <c r="F15" s="15">
        <f t="shared" si="0"/>
        <v>0</v>
      </c>
    </row>
    <row r="16" spans="1:6" ht="12.75">
      <c r="A16" s="314" t="s">
        <v>21</v>
      </c>
      <c r="B16" s="314"/>
      <c r="C16" s="8" t="s">
        <v>18</v>
      </c>
      <c r="D16" s="8"/>
      <c r="E16" s="8">
        <v>2860</v>
      </c>
      <c r="F16" s="15">
        <f t="shared" si="0"/>
        <v>0</v>
      </c>
    </row>
    <row r="17" spans="1:6" ht="12.75">
      <c r="A17" s="314"/>
      <c r="B17" s="314"/>
      <c r="C17" s="8" t="s">
        <v>19</v>
      </c>
      <c r="D17" s="8"/>
      <c r="E17" s="8">
        <v>2420</v>
      </c>
      <c r="F17" s="15">
        <f t="shared" si="0"/>
        <v>0</v>
      </c>
    </row>
    <row r="18" spans="1:6" ht="12.75">
      <c r="A18" s="314"/>
      <c r="B18" s="314"/>
      <c r="C18" s="8" t="s">
        <v>20</v>
      </c>
      <c r="D18" s="8">
        <f>'Техн.хар.'!BC11</f>
        <v>2382</v>
      </c>
      <c r="E18" s="8">
        <v>1850</v>
      </c>
      <c r="F18" s="15">
        <f t="shared" si="0"/>
        <v>1.2875675675675675</v>
      </c>
    </row>
    <row r="19" spans="1:6" ht="12.75">
      <c r="A19" s="314" t="s">
        <v>22</v>
      </c>
      <c r="B19" s="314"/>
      <c r="C19" s="8" t="s">
        <v>18</v>
      </c>
      <c r="D19" s="8"/>
      <c r="E19" s="8">
        <v>2340</v>
      </c>
      <c r="F19" s="15">
        <f t="shared" si="0"/>
        <v>0</v>
      </c>
    </row>
    <row r="20" spans="1:6" ht="12.75">
      <c r="A20" s="314"/>
      <c r="B20" s="314"/>
      <c r="C20" s="8" t="s">
        <v>19</v>
      </c>
      <c r="D20" s="8"/>
      <c r="E20" s="8">
        <v>1980</v>
      </c>
      <c r="F20" s="15">
        <f t="shared" si="0"/>
        <v>0</v>
      </c>
    </row>
    <row r="21" spans="1:6" ht="12.75">
      <c r="A21" s="314"/>
      <c r="B21" s="314"/>
      <c r="C21" s="8" t="s">
        <v>20</v>
      </c>
      <c r="D21" s="8">
        <f>'Техн.хар.'!BF11</f>
        <v>3093</v>
      </c>
      <c r="E21" s="8">
        <v>1610</v>
      </c>
      <c r="F21" s="15">
        <f t="shared" si="0"/>
        <v>1.9211180124223604</v>
      </c>
    </row>
    <row r="22" spans="1:6" ht="12.75">
      <c r="A22" s="314" t="s">
        <v>23</v>
      </c>
      <c r="B22" s="314"/>
      <c r="C22" s="8"/>
      <c r="D22" s="8">
        <f>'Техн.хар.'!BG11</f>
        <v>15</v>
      </c>
      <c r="E22" s="8">
        <v>30000</v>
      </c>
      <c r="F22" s="16">
        <f t="shared" si="0"/>
        <v>0.0005</v>
      </c>
    </row>
    <row r="23" spans="1:6" s="1" customFormat="1" ht="12.75">
      <c r="A23" s="313" t="s">
        <v>11</v>
      </c>
      <c r="B23" s="313"/>
      <c r="C23" s="17"/>
      <c r="D23" s="17"/>
      <c r="E23" s="17"/>
      <c r="F23" s="18">
        <f>SUM(F13:F22)</f>
        <v>3.2091855799899283</v>
      </c>
    </row>
    <row r="25" s="1" customFormat="1" ht="12.75">
      <c r="A25" s="1" t="s">
        <v>24</v>
      </c>
    </row>
    <row r="26" spans="1:10" s="4" customFormat="1" ht="35.25" customHeight="1">
      <c r="A26" s="312"/>
      <c r="B26" s="312" t="s">
        <v>25</v>
      </c>
      <c r="C26" s="312" t="s">
        <v>26</v>
      </c>
      <c r="D26" s="312" t="s">
        <v>27</v>
      </c>
      <c r="E26" s="312"/>
      <c r="F26" s="312" t="s">
        <v>28</v>
      </c>
      <c r="G26" s="312"/>
      <c r="H26" s="312" t="s">
        <v>29</v>
      </c>
      <c r="I26" s="312"/>
      <c r="J26" s="312"/>
    </row>
    <row r="27" spans="1:10" s="4" customFormat="1" ht="24.75" customHeight="1">
      <c r="A27" s="312"/>
      <c r="B27" s="312"/>
      <c r="C27" s="312"/>
      <c r="D27" s="5" t="s">
        <v>30</v>
      </c>
      <c r="E27" s="5" t="s">
        <v>31</v>
      </c>
      <c r="F27" s="5" t="s">
        <v>30</v>
      </c>
      <c r="G27" s="5" t="s">
        <v>32</v>
      </c>
      <c r="H27" s="5" t="s">
        <v>30</v>
      </c>
      <c r="I27" s="5" t="s">
        <v>32</v>
      </c>
      <c r="J27" s="5" t="s">
        <v>33</v>
      </c>
    </row>
    <row r="28" spans="1:10" ht="51">
      <c r="A28" s="19">
        <v>1</v>
      </c>
      <c r="B28" s="20" t="s">
        <v>34</v>
      </c>
      <c r="C28" s="19" t="s">
        <v>35</v>
      </c>
      <c r="D28" s="19"/>
      <c r="E28" s="19">
        <v>375</v>
      </c>
      <c r="F28" s="19"/>
      <c r="G28" s="19"/>
      <c r="H28" s="21"/>
      <c r="I28" s="19"/>
      <c r="J28" s="22">
        <f>I28+H28</f>
        <v>0</v>
      </c>
    </row>
    <row r="29" spans="1:10" ht="38.25">
      <c r="A29" s="19"/>
      <c r="B29" s="20" t="s">
        <v>36</v>
      </c>
      <c r="C29" s="19" t="s">
        <v>35</v>
      </c>
      <c r="D29" s="19">
        <v>325</v>
      </c>
      <c r="E29" s="19">
        <v>325</v>
      </c>
      <c r="F29" s="19">
        <f>'Техн.хар.'!S11+'Техн.хар.'!S24</f>
        <v>89</v>
      </c>
      <c r="G29" s="19"/>
      <c r="H29" s="21">
        <f>F29/D29</f>
        <v>0.27384615384615385</v>
      </c>
      <c r="I29" s="23">
        <f>G29/E29</f>
        <v>0</v>
      </c>
      <c r="J29" s="22">
        <f>I29+H29</f>
        <v>0.27384615384615385</v>
      </c>
    </row>
    <row r="30" spans="1:10" ht="25.5">
      <c r="A30" s="19"/>
      <c r="B30" s="20" t="s">
        <v>37</v>
      </c>
      <c r="C30" s="19" t="s">
        <v>35</v>
      </c>
      <c r="D30" s="19">
        <v>375</v>
      </c>
      <c r="E30" s="19">
        <v>310</v>
      </c>
      <c r="F30" s="19"/>
      <c r="G30" s="19"/>
      <c r="H30" s="19"/>
      <c r="I30" s="19"/>
      <c r="J30" s="22"/>
    </row>
    <row r="31" spans="1:10" ht="25.5">
      <c r="A31" s="19"/>
      <c r="B31" s="20" t="s">
        <v>38</v>
      </c>
      <c r="C31" s="5" t="s">
        <v>39</v>
      </c>
      <c r="D31" s="19">
        <v>39000</v>
      </c>
      <c r="E31" s="19">
        <v>37000</v>
      </c>
      <c r="F31" s="19">
        <f>'Техн.хар.'!AK11</f>
        <v>4426.41</v>
      </c>
      <c r="G31" s="19"/>
      <c r="H31" s="21">
        <f>F31/D31</f>
        <v>0.1134976923076923</v>
      </c>
      <c r="I31" s="23">
        <f>G31/E31</f>
        <v>0</v>
      </c>
      <c r="J31" s="22">
        <f>I31+H31</f>
        <v>0.1134976923076923</v>
      </c>
    </row>
    <row r="32" spans="1:10" s="1" customFormat="1" ht="12.75">
      <c r="A32" s="24"/>
      <c r="B32" s="25" t="s">
        <v>40</v>
      </c>
      <c r="C32" s="24"/>
      <c r="D32" s="24"/>
      <c r="E32" s="24"/>
      <c r="F32" s="24"/>
      <c r="G32" s="24"/>
      <c r="H32" s="24"/>
      <c r="I32" s="24"/>
      <c r="J32" s="26">
        <f>SUM(J28:J31)</f>
        <v>0.38734384615384615</v>
      </c>
    </row>
    <row r="33" spans="1:10" ht="51">
      <c r="A33" s="19">
        <v>2</v>
      </c>
      <c r="B33" s="20" t="s">
        <v>41</v>
      </c>
      <c r="C33" s="19" t="s">
        <v>35</v>
      </c>
      <c r="D33" s="19">
        <v>1000</v>
      </c>
      <c r="E33" s="19">
        <v>1000</v>
      </c>
      <c r="F33" s="19"/>
      <c r="G33" s="19"/>
      <c r="H33" s="21">
        <f aca="true" t="shared" si="1" ref="H33:I36">F33/D33</f>
        <v>0</v>
      </c>
      <c r="I33" s="27">
        <f t="shared" si="1"/>
        <v>0</v>
      </c>
      <c r="J33" s="22">
        <f>I33+H33</f>
        <v>0</v>
      </c>
    </row>
    <row r="34" spans="1:10" ht="25.5">
      <c r="A34" s="19"/>
      <c r="B34" s="20" t="s">
        <v>42</v>
      </c>
      <c r="C34" s="19" t="s">
        <v>35</v>
      </c>
      <c r="D34" s="19">
        <v>2250</v>
      </c>
      <c r="E34" s="19">
        <v>2200</v>
      </c>
      <c r="F34" s="19">
        <f>F29</f>
        <v>89</v>
      </c>
      <c r="G34" s="19">
        <f>G29</f>
        <v>0</v>
      </c>
      <c r="H34" s="22">
        <f t="shared" si="1"/>
        <v>0.03955555555555555</v>
      </c>
      <c r="I34" s="27">
        <f t="shared" si="1"/>
        <v>0</v>
      </c>
      <c r="J34" s="22">
        <f>I34+H34</f>
        <v>0.03955555555555555</v>
      </c>
    </row>
    <row r="35" spans="1:10" ht="12.75">
      <c r="A35" s="19"/>
      <c r="B35" s="20" t="s">
        <v>43</v>
      </c>
      <c r="C35" s="19" t="s">
        <v>35</v>
      </c>
      <c r="D35" s="19">
        <v>50</v>
      </c>
      <c r="E35" s="19">
        <v>40</v>
      </c>
      <c r="F35" s="19"/>
      <c r="G35" s="19"/>
      <c r="H35" s="21">
        <f t="shared" si="1"/>
        <v>0</v>
      </c>
      <c r="I35" s="27">
        <f t="shared" si="1"/>
        <v>0</v>
      </c>
      <c r="J35" s="22">
        <f>I35+H35</f>
        <v>0</v>
      </c>
    </row>
    <row r="36" spans="1:10" ht="25.5">
      <c r="A36" s="19"/>
      <c r="B36" s="20" t="s">
        <v>44</v>
      </c>
      <c r="C36" s="8" t="s">
        <v>45</v>
      </c>
      <c r="D36" s="19">
        <v>150</v>
      </c>
      <c r="E36" s="19">
        <v>150</v>
      </c>
      <c r="F36" s="19"/>
      <c r="G36" s="19"/>
      <c r="H36" s="21">
        <f t="shared" si="1"/>
        <v>0</v>
      </c>
      <c r="I36" s="27">
        <f t="shared" si="1"/>
        <v>0</v>
      </c>
      <c r="J36" s="22">
        <f>I36+H36</f>
        <v>0</v>
      </c>
    </row>
    <row r="37" spans="1:10" s="1" customFormat="1" ht="12.75">
      <c r="A37" s="24"/>
      <c r="B37" s="25" t="s">
        <v>46</v>
      </c>
      <c r="C37" s="17"/>
      <c r="D37" s="24"/>
      <c r="E37" s="24"/>
      <c r="F37" s="24"/>
      <c r="G37" s="24"/>
      <c r="H37" s="24"/>
      <c r="I37" s="24"/>
      <c r="J37" s="26">
        <f>SUM(J33:J36)</f>
        <v>0.03955555555555555</v>
      </c>
    </row>
    <row r="38" spans="1:10" ht="12.75">
      <c r="A38" s="313" t="s">
        <v>11</v>
      </c>
      <c r="B38" s="313"/>
      <c r="C38" s="8"/>
      <c r="D38" s="19"/>
      <c r="E38" s="19"/>
      <c r="F38" s="19"/>
      <c r="G38" s="19"/>
      <c r="H38" s="19"/>
      <c r="I38" s="19"/>
      <c r="J38" s="26">
        <f>J32+J37</f>
        <v>0.4268994017094017</v>
      </c>
    </row>
    <row r="39" spans="1:10" s="30" customFormat="1" ht="11.25">
      <c r="A39" s="28" t="s">
        <v>47</v>
      </c>
      <c r="B39" s="29"/>
      <c r="D39" s="31"/>
      <c r="E39" s="31"/>
      <c r="F39" s="31"/>
      <c r="G39" s="31"/>
      <c r="H39" s="31"/>
      <c r="I39" s="31"/>
      <c r="J39" s="31"/>
    </row>
    <row r="40" spans="1:10" s="30" customFormat="1" ht="11.25">
      <c r="A40" s="28" t="s">
        <v>48</v>
      </c>
      <c r="B40" s="29"/>
      <c r="D40" s="31"/>
      <c r="E40" s="31"/>
      <c r="F40" s="31"/>
      <c r="G40" s="31"/>
      <c r="H40" s="31"/>
      <c r="I40" s="31"/>
      <c r="J40" s="31"/>
    </row>
    <row r="41" spans="1:10" s="30" customFormat="1" ht="11.25">
      <c r="A41" s="28" t="s">
        <v>49</v>
      </c>
      <c r="B41" s="29"/>
      <c r="D41" s="31"/>
      <c r="E41" s="31"/>
      <c r="F41" s="31"/>
      <c r="G41" s="31"/>
      <c r="H41" s="31"/>
      <c r="I41" s="31"/>
      <c r="J41" s="31"/>
    </row>
    <row r="42" spans="1:10" s="1" customFormat="1" ht="12.75">
      <c r="A42" s="32" t="s">
        <v>50</v>
      </c>
      <c r="B42" s="33"/>
      <c r="D42" s="34"/>
      <c r="E42" s="34"/>
      <c r="F42" s="34"/>
      <c r="G42" s="34"/>
      <c r="H42" s="34"/>
      <c r="I42" s="34"/>
      <c r="J42" s="34"/>
    </row>
    <row r="43" spans="1:12" s="37" customFormat="1" ht="12.75" customHeight="1">
      <c r="A43" s="317"/>
      <c r="B43" s="317"/>
      <c r="C43" s="318" t="s">
        <v>51</v>
      </c>
      <c r="D43" s="319" t="s">
        <v>52</v>
      </c>
      <c r="E43" s="319"/>
      <c r="F43" s="319"/>
      <c r="G43" s="318" t="s">
        <v>28</v>
      </c>
      <c r="H43" s="318"/>
      <c r="I43" s="318"/>
      <c r="J43" s="318" t="s">
        <v>29</v>
      </c>
      <c r="K43" s="318"/>
      <c r="L43" s="318"/>
    </row>
    <row r="44" spans="1:12" s="37" customFormat="1" ht="25.5" customHeight="1">
      <c r="A44" s="317"/>
      <c r="B44" s="317"/>
      <c r="C44" s="318"/>
      <c r="D44" s="36" t="s">
        <v>53</v>
      </c>
      <c r="E44" s="36" t="s">
        <v>54</v>
      </c>
      <c r="F44" s="36" t="s">
        <v>55</v>
      </c>
      <c r="G44" s="36" t="s">
        <v>53</v>
      </c>
      <c r="H44" s="36" t="s">
        <v>54</v>
      </c>
      <c r="I44" s="36" t="s">
        <v>55</v>
      </c>
      <c r="J44" s="36" t="s">
        <v>53</v>
      </c>
      <c r="K44" s="36" t="s">
        <v>54</v>
      </c>
      <c r="L44" s="36" t="s">
        <v>55</v>
      </c>
    </row>
    <row r="45" spans="1:12" s="37" customFormat="1" ht="25.5" customHeight="1">
      <c r="A45" s="35"/>
      <c r="B45" s="38"/>
      <c r="C45" s="35" t="s">
        <v>56</v>
      </c>
      <c r="D45" s="36"/>
      <c r="E45" s="36"/>
      <c r="F45" s="36"/>
      <c r="G45" s="36"/>
      <c r="H45" s="36"/>
      <c r="I45" s="36"/>
      <c r="J45" s="36"/>
      <c r="K45" s="36"/>
      <c r="L45" s="36"/>
    </row>
    <row r="46" spans="1:12" s="37" customFormat="1" ht="17.25" customHeight="1">
      <c r="A46" s="39"/>
      <c r="B46" s="320" t="s">
        <v>57</v>
      </c>
      <c r="C46" s="35" t="s">
        <v>58</v>
      </c>
      <c r="D46" s="35">
        <v>0.0685</v>
      </c>
      <c r="E46" s="35">
        <v>0.0685</v>
      </c>
      <c r="F46" s="35">
        <v>0.0685</v>
      </c>
      <c r="G46" s="35"/>
      <c r="H46" s="35">
        <f>'Техн.хар.'!L11</f>
        <v>1462.5</v>
      </c>
      <c r="I46" s="35"/>
      <c r="J46" s="35"/>
      <c r="K46" s="40">
        <f>H46*E46*E47/1000</f>
        <v>0.10018125</v>
      </c>
      <c r="L46" s="35"/>
    </row>
    <row r="47" spans="1:12" s="37" customFormat="1" ht="33.75" customHeight="1">
      <c r="A47" s="39"/>
      <c r="B47" s="321"/>
      <c r="C47" s="35"/>
      <c r="D47" s="35">
        <v>0.9</v>
      </c>
      <c r="E47" s="35">
        <v>1</v>
      </c>
      <c r="F47" s="35">
        <v>1.1</v>
      </c>
      <c r="G47" s="35"/>
      <c r="H47" s="35"/>
      <c r="I47" s="35"/>
      <c r="J47" s="35"/>
      <c r="K47" s="35"/>
      <c r="L47" s="35"/>
    </row>
    <row r="48" spans="1:12" s="37" customFormat="1" ht="30" customHeight="1">
      <c r="A48" s="39"/>
      <c r="B48" s="322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s="37" customFormat="1" ht="30" customHeight="1">
      <c r="A49" s="39"/>
      <c r="B49" s="320" t="s">
        <v>59</v>
      </c>
      <c r="C49" s="35" t="s">
        <v>56</v>
      </c>
      <c r="D49" s="35"/>
      <c r="E49" s="35"/>
      <c r="F49" s="35"/>
      <c r="G49" s="35"/>
      <c r="H49" s="35"/>
      <c r="I49" s="35"/>
      <c r="J49" s="35"/>
      <c r="K49" s="35"/>
      <c r="L49" s="35"/>
    </row>
    <row r="50" spans="1:12" s="37" customFormat="1" ht="27.75" customHeight="1">
      <c r="A50" s="39"/>
      <c r="B50" s="321"/>
      <c r="C50" s="35" t="s">
        <v>58</v>
      </c>
      <c r="D50" s="35">
        <v>0.0763</v>
      </c>
      <c r="E50" s="35">
        <v>0.0763</v>
      </c>
      <c r="F50" s="35">
        <v>0.0763</v>
      </c>
      <c r="G50" s="35"/>
      <c r="H50" s="35"/>
      <c r="I50" s="35"/>
      <c r="J50" s="35"/>
      <c r="K50" s="40"/>
      <c r="L50" s="40"/>
    </row>
    <row r="51" spans="1:12" s="37" customFormat="1" ht="24.75" customHeight="1">
      <c r="A51" s="39"/>
      <c r="B51" s="321"/>
      <c r="C51" s="35"/>
      <c r="D51" s="35">
        <v>0.9</v>
      </c>
      <c r="E51" s="35">
        <v>1</v>
      </c>
      <c r="F51" s="35">
        <v>1.1</v>
      </c>
      <c r="G51" s="35"/>
      <c r="H51" s="35"/>
      <c r="I51" s="35"/>
      <c r="J51" s="35"/>
      <c r="K51" s="40"/>
      <c r="L51" s="40"/>
    </row>
    <row r="52" spans="1:12" s="37" customFormat="1" ht="42" customHeight="1">
      <c r="A52" s="39"/>
      <c r="B52" s="322"/>
      <c r="C52" s="35"/>
      <c r="D52" s="35"/>
      <c r="E52" s="35"/>
      <c r="F52" s="35"/>
      <c r="G52" s="35"/>
      <c r="H52" s="35"/>
      <c r="I52" s="35"/>
      <c r="J52" s="35"/>
      <c r="K52" s="40"/>
      <c r="L52" s="40"/>
    </row>
    <row r="53" spans="1:12" s="37" customFormat="1" ht="27" customHeight="1">
      <c r="A53" s="39"/>
      <c r="B53" s="41"/>
      <c r="C53" s="35" t="s">
        <v>56</v>
      </c>
      <c r="D53" s="35"/>
      <c r="E53" s="35"/>
      <c r="F53" s="35"/>
      <c r="G53" s="35"/>
      <c r="H53" s="35"/>
      <c r="I53" s="35"/>
      <c r="J53" s="35"/>
      <c r="K53" s="40"/>
      <c r="L53" s="40"/>
    </row>
    <row r="54" spans="1:12" s="37" customFormat="1" ht="37.5" customHeight="1">
      <c r="A54" s="39"/>
      <c r="B54" s="320" t="s">
        <v>60</v>
      </c>
      <c r="C54" s="35" t="s">
        <v>58</v>
      </c>
      <c r="D54" s="35">
        <v>0.0595</v>
      </c>
      <c r="E54" s="35">
        <v>0.0595</v>
      </c>
      <c r="F54" s="35">
        <v>0.0595</v>
      </c>
      <c r="G54" s="35"/>
      <c r="H54" s="35">
        <f>'Техн.хар.'!L10</f>
        <v>0</v>
      </c>
      <c r="I54" s="35"/>
      <c r="J54" s="35"/>
      <c r="K54" s="42"/>
      <c r="L54" s="35"/>
    </row>
    <row r="55" spans="1:12" s="37" customFormat="1" ht="21" customHeight="1">
      <c r="A55" s="39"/>
      <c r="B55" s="321"/>
      <c r="C55" s="35"/>
      <c r="D55" s="35">
        <v>0.9</v>
      </c>
      <c r="E55" s="35">
        <v>1</v>
      </c>
      <c r="F55" s="35">
        <v>1.1</v>
      </c>
      <c r="G55" s="35"/>
      <c r="H55" s="35"/>
      <c r="I55" s="35"/>
      <c r="J55" s="35"/>
      <c r="K55" s="43"/>
      <c r="L55" s="40"/>
    </row>
    <row r="56" spans="1:12" s="37" customFormat="1" ht="33.75" customHeight="1">
      <c r="A56" s="39"/>
      <c r="B56" s="322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s="1" customFormat="1" ht="12.75">
      <c r="A57" s="17"/>
      <c r="B57" s="25" t="s">
        <v>61</v>
      </c>
      <c r="C57" s="10"/>
      <c r="D57" s="10"/>
      <c r="E57" s="10"/>
      <c r="F57" s="10"/>
      <c r="G57" s="10"/>
      <c r="H57" s="11">
        <f>SUM(H47:H56)</f>
        <v>0</v>
      </c>
      <c r="I57" s="11">
        <f>SUM(I47:I56)</f>
        <v>0</v>
      </c>
      <c r="J57" s="10"/>
      <c r="K57" s="11">
        <f>SUM(K46:K56)</f>
        <v>0.10018125</v>
      </c>
      <c r="L57" s="11">
        <f>SUM(L46:L56)</f>
        <v>0</v>
      </c>
    </row>
    <row r="58" s="37" customFormat="1" ht="12.75"/>
    <row r="59" s="1" customFormat="1" ht="12.75">
      <c r="A59" s="1" t="s">
        <v>62</v>
      </c>
    </row>
    <row r="60" spans="1:15" s="37" customFormat="1" ht="27.75" customHeight="1">
      <c r="A60" s="317"/>
      <c r="B60" s="323" t="s">
        <v>25</v>
      </c>
      <c r="C60" s="318" t="s">
        <v>51</v>
      </c>
      <c r="D60" s="325" t="s">
        <v>63</v>
      </c>
      <c r="E60" s="326"/>
      <c r="F60" s="327"/>
      <c r="G60" s="325" t="s">
        <v>64</v>
      </c>
      <c r="H60" s="326"/>
      <c r="I60" s="327"/>
      <c r="J60" s="325" t="s">
        <v>65</v>
      </c>
      <c r="K60" s="326"/>
      <c r="L60" s="327"/>
      <c r="M60" s="318" t="s">
        <v>29</v>
      </c>
      <c r="N60" s="318"/>
      <c r="O60" s="318"/>
    </row>
    <row r="61" spans="1:15" s="37" customFormat="1" ht="12.75">
      <c r="A61" s="317"/>
      <c r="B61" s="324"/>
      <c r="C61" s="318"/>
      <c r="D61" s="36" t="s">
        <v>53</v>
      </c>
      <c r="E61" s="36" t="s">
        <v>66</v>
      </c>
      <c r="F61" s="36" t="s">
        <v>55</v>
      </c>
      <c r="G61" s="36" t="s">
        <v>53</v>
      </c>
      <c r="H61" s="36" t="s">
        <v>66</v>
      </c>
      <c r="I61" s="36" t="s">
        <v>55</v>
      </c>
      <c r="J61" s="36" t="s">
        <v>53</v>
      </c>
      <c r="K61" s="36" t="s">
        <v>66</v>
      </c>
      <c r="L61" s="36" t="s">
        <v>55</v>
      </c>
      <c r="M61" s="36" t="s">
        <v>53</v>
      </c>
      <c r="N61" s="36" t="s">
        <v>66</v>
      </c>
      <c r="O61" s="36" t="s">
        <v>55</v>
      </c>
    </row>
    <row r="62" spans="1:15" s="37" customFormat="1" ht="18" customHeight="1">
      <c r="A62" s="39"/>
      <c r="B62" s="320" t="s">
        <v>274</v>
      </c>
      <c r="C62" s="35" t="s">
        <v>67</v>
      </c>
      <c r="D62" s="35"/>
      <c r="E62" s="35">
        <f>'[1]Техн.хар.'!T8</f>
        <v>0</v>
      </c>
      <c r="F62" s="35"/>
      <c r="G62" s="35"/>
      <c r="H62" s="43">
        <f>'Техн.хар.'!U18</f>
        <v>4055.51</v>
      </c>
      <c r="I62" s="35"/>
      <c r="J62" s="35"/>
      <c r="K62" s="35"/>
      <c r="L62" s="35"/>
      <c r="M62" s="35"/>
      <c r="N62" s="35"/>
      <c r="O62" s="35"/>
    </row>
    <row r="63" spans="1:15" s="37" customFormat="1" ht="25.5">
      <c r="A63" s="39"/>
      <c r="B63" s="321"/>
      <c r="C63" s="44" t="s">
        <v>68</v>
      </c>
      <c r="D63" s="35">
        <v>0.00376</v>
      </c>
      <c r="E63" s="35">
        <v>0.00376</v>
      </c>
      <c r="F63" s="35">
        <v>0.00376</v>
      </c>
      <c r="G63" s="35">
        <v>0.00376</v>
      </c>
      <c r="H63" s="35">
        <v>0.00376</v>
      </c>
      <c r="I63" s="35">
        <v>0.00376</v>
      </c>
      <c r="J63" s="35">
        <v>0.00376</v>
      </c>
      <c r="K63" s="35">
        <v>0.00376</v>
      </c>
      <c r="L63" s="35">
        <v>0.00376</v>
      </c>
      <c r="M63" s="35"/>
      <c r="N63" s="35"/>
      <c r="O63" s="35"/>
    </row>
    <row r="64" spans="1:15" s="37" customFormat="1" ht="24" customHeight="1">
      <c r="A64" s="39"/>
      <c r="B64" s="321"/>
      <c r="C64" s="35"/>
      <c r="D64" s="35">
        <v>0.9</v>
      </c>
      <c r="E64" s="35">
        <v>1</v>
      </c>
      <c r="F64" s="35">
        <v>1.1</v>
      </c>
      <c r="G64" s="35">
        <v>0.9</v>
      </c>
      <c r="H64" s="35">
        <v>1</v>
      </c>
      <c r="I64" s="35">
        <v>1.1</v>
      </c>
      <c r="J64" s="35">
        <v>0.9</v>
      </c>
      <c r="K64" s="35">
        <v>1</v>
      </c>
      <c r="L64" s="35">
        <v>1.1</v>
      </c>
      <c r="M64" s="35"/>
      <c r="N64" s="35"/>
      <c r="O64" s="35"/>
    </row>
    <row r="65" spans="2:15" s="37" customFormat="1" ht="28.5" customHeight="1">
      <c r="B65" s="322"/>
      <c r="C65" s="35"/>
      <c r="D65" s="35">
        <f aca="true" t="shared" si="2" ref="D65:L65">D62*D63*D64/1000</f>
        <v>0</v>
      </c>
      <c r="E65" s="43">
        <f t="shared" si="2"/>
        <v>0</v>
      </c>
      <c r="F65" s="43">
        <f t="shared" si="2"/>
        <v>0</v>
      </c>
      <c r="G65" s="43">
        <f t="shared" si="2"/>
        <v>0</v>
      </c>
      <c r="H65" s="43">
        <f t="shared" si="2"/>
        <v>0.015248717600000001</v>
      </c>
      <c r="I65" s="43">
        <f t="shared" si="2"/>
        <v>0</v>
      </c>
      <c r="J65" s="43">
        <f t="shared" si="2"/>
        <v>0</v>
      </c>
      <c r="K65" s="43">
        <f t="shared" si="2"/>
        <v>0</v>
      </c>
      <c r="L65" s="43">
        <f t="shared" si="2"/>
        <v>0</v>
      </c>
      <c r="M65" s="43">
        <f>J65+G65+D65</f>
        <v>0</v>
      </c>
      <c r="N65" s="43">
        <f>K65+H65+E65</f>
        <v>0.015248717600000001</v>
      </c>
      <c r="O65" s="43">
        <f>L65+I65+F65</f>
        <v>0</v>
      </c>
    </row>
    <row r="66" spans="1:15" s="37" customFormat="1" ht="27.75" customHeight="1">
      <c r="A66" s="39"/>
      <c r="B66" s="320" t="s">
        <v>275</v>
      </c>
      <c r="C66" s="35" t="s">
        <v>67</v>
      </c>
      <c r="D66" s="43"/>
      <c r="E66" s="43"/>
      <c r="F66" s="43"/>
      <c r="G66" s="43"/>
      <c r="H66" s="43">
        <f>H62</f>
        <v>4055.51</v>
      </c>
      <c r="I66" s="43"/>
      <c r="J66" s="43"/>
      <c r="K66" s="43"/>
      <c r="L66" s="43"/>
      <c r="M66" s="35"/>
      <c r="N66" s="35"/>
      <c r="O66" s="35"/>
    </row>
    <row r="67" spans="1:15" s="37" customFormat="1" ht="26.25" customHeight="1">
      <c r="A67" s="39"/>
      <c r="B67" s="321"/>
      <c r="C67" s="44" t="s">
        <v>68</v>
      </c>
      <c r="D67" s="35">
        <v>0.0227</v>
      </c>
      <c r="E67" s="35">
        <v>0.0227</v>
      </c>
      <c r="F67" s="35">
        <v>0.0227</v>
      </c>
      <c r="G67" s="35">
        <v>0.0227</v>
      </c>
      <c r="H67" s="35">
        <v>0.0227</v>
      </c>
      <c r="I67" s="35">
        <v>0.0227</v>
      </c>
      <c r="J67" s="35">
        <v>0.0227</v>
      </c>
      <c r="K67" s="35">
        <v>0.0227</v>
      </c>
      <c r="L67" s="35">
        <v>0.0227</v>
      </c>
      <c r="M67" s="35"/>
      <c r="N67" s="35"/>
      <c r="O67" s="35"/>
    </row>
    <row r="68" spans="1:15" s="37" customFormat="1" ht="21.75" customHeight="1">
      <c r="A68" s="39"/>
      <c r="B68" s="321"/>
      <c r="C68" s="35"/>
      <c r="D68" s="35">
        <v>0.9</v>
      </c>
      <c r="E68" s="35">
        <v>1</v>
      </c>
      <c r="F68" s="35">
        <v>1.1</v>
      </c>
      <c r="G68" s="35">
        <v>0.9</v>
      </c>
      <c r="H68" s="35">
        <v>1</v>
      </c>
      <c r="I68" s="35">
        <v>1.1</v>
      </c>
      <c r="J68" s="35">
        <v>0.9</v>
      </c>
      <c r="K68" s="35">
        <v>1</v>
      </c>
      <c r="L68" s="35">
        <v>1.1</v>
      </c>
      <c r="M68" s="35"/>
      <c r="N68" s="40"/>
      <c r="O68" s="40"/>
    </row>
    <row r="69" spans="1:15" s="37" customFormat="1" ht="21.75" customHeight="1">
      <c r="A69" s="39"/>
      <c r="B69" s="322"/>
      <c r="C69" s="35"/>
      <c r="D69" s="35">
        <f aca="true" t="shared" si="3" ref="D69:L69">D66*D67*D68/1000</f>
        <v>0</v>
      </c>
      <c r="E69" s="43">
        <f t="shared" si="3"/>
        <v>0</v>
      </c>
      <c r="F69" s="43">
        <f t="shared" si="3"/>
        <v>0</v>
      </c>
      <c r="G69" s="43">
        <f t="shared" si="3"/>
        <v>0</v>
      </c>
      <c r="H69" s="43">
        <f t="shared" si="3"/>
        <v>0.092060077</v>
      </c>
      <c r="I69" s="43">
        <f t="shared" si="3"/>
        <v>0</v>
      </c>
      <c r="J69" s="43">
        <f t="shared" si="3"/>
        <v>0</v>
      </c>
      <c r="K69" s="43">
        <f t="shared" si="3"/>
        <v>0</v>
      </c>
      <c r="L69" s="43">
        <f t="shared" si="3"/>
        <v>0</v>
      </c>
      <c r="M69" s="43">
        <f>J69+G69+D69</f>
        <v>0</v>
      </c>
      <c r="N69" s="45">
        <f>K69+H69+E69</f>
        <v>0.092060077</v>
      </c>
      <c r="O69" s="43">
        <f>L69+I69+F69</f>
        <v>0</v>
      </c>
    </row>
    <row r="70" spans="1:15" s="37" customFormat="1" ht="18.75" customHeight="1">
      <c r="A70" s="39"/>
      <c r="B70" s="320" t="s">
        <v>276</v>
      </c>
      <c r="C70" s="35" t="s">
        <v>56</v>
      </c>
      <c r="D70" s="43"/>
      <c r="E70" s="43"/>
      <c r="F70" s="43"/>
      <c r="G70" s="43"/>
      <c r="H70" s="43">
        <f>H62</f>
        <v>4055.51</v>
      </c>
      <c r="I70" s="43"/>
      <c r="J70" s="43"/>
      <c r="K70" s="43"/>
      <c r="L70" s="43"/>
      <c r="M70" s="35"/>
      <c r="N70" s="40"/>
      <c r="O70" s="40"/>
    </row>
    <row r="71" spans="1:15" s="37" customFormat="1" ht="18" customHeight="1">
      <c r="A71" s="39"/>
      <c r="B71" s="321"/>
      <c r="C71" s="35" t="s">
        <v>58</v>
      </c>
      <c r="D71" s="35">
        <v>0.02048</v>
      </c>
      <c r="E71" s="35">
        <v>0.02048</v>
      </c>
      <c r="F71" s="35">
        <v>0.02048</v>
      </c>
      <c r="G71" s="35">
        <v>0.02048</v>
      </c>
      <c r="H71" s="35">
        <v>0.02048</v>
      </c>
      <c r="I71" s="35">
        <v>0.02048</v>
      </c>
      <c r="J71" s="35">
        <v>0.02048</v>
      </c>
      <c r="K71" s="35">
        <v>0.02048</v>
      </c>
      <c r="L71" s="35">
        <v>0.02048</v>
      </c>
      <c r="M71" s="35"/>
      <c r="N71" s="35"/>
      <c r="O71" s="35"/>
    </row>
    <row r="72" spans="1:15" s="37" customFormat="1" ht="19.5" customHeight="1">
      <c r="A72" s="39"/>
      <c r="B72" s="321"/>
      <c r="C72" s="35"/>
      <c r="D72" s="35">
        <v>0.9</v>
      </c>
      <c r="E72" s="35">
        <v>1</v>
      </c>
      <c r="F72" s="35">
        <v>1.1</v>
      </c>
      <c r="G72" s="35">
        <v>0.9</v>
      </c>
      <c r="H72" s="35">
        <v>1</v>
      </c>
      <c r="I72" s="35">
        <v>1.1</v>
      </c>
      <c r="J72" s="35">
        <v>0.9</v>
      </c>
      <c r="K72" s="35">
        <v>1</v>
      </c>
      <c r="L72" s="35">
        <v>1.1</v>
      </c>
      <c r="M72" s="35"/>
      <c r="N72" s="40"/>
      <c r="O72" s="40"/>
    </row>
    <row r="73" spans="1:15" s="37" customFormat="1" ht="25.5" customHeight="1">
      <c r="A73" s="39"/>
      <c r="B73" s="322"/>
      <c r="C73" s="35"/>
      <c r="D73" s="35">
        <f aca="true" t="shared" si="4" ref="D73:L73">D70*D71*D72/1000</f>
        <v>0</v>
      </c>
      <c r="E73" s="43">
        <f t="shared" si="4"/>
        <v>0</v>
      </c>
      <c r="F73" s="43">
        <f t="shared" si="4"/>
        <v>0</v>
      </c>
      <c r="G73" s="43">
        <f t="shared" si="4"/>
        <v>0</v>
      </c>
      <c r="H73" s="43">
        <f t="shared" si="4"/>
        <v>0.0830568448</v>
      </c>
      <c r="I73" s="43">
        <f t="shared" si="4"/>
        <v>0</v>
      </c>
      <c r="J73" s="43">
        <f t="shared" si="4"/>
        <v>0</v>
      </c>
      <c r="K73" s="43">
        <f t="shared" si="4"/>
        <v>0</v>
      </c>
      <c r="L73" s="43">
        <f t="shared" si="4"/>
        <v>0</v>
      </c>
      <c r="M73" s="43">
        <f>J73+G73+D73</f>
        <v>0</v>
      </c>
      <c r="N73" s="46">
        <f>K73+H73+E73</f>
        <v>0.0830568448</v>
      </c>
      <c r="O73" s="43">
        <f>L73+I73+F73</f>
        <v>0</v>
      </c>
    </row>
    <row r="74" spans="1:15" s="37" customFormat="1" ht="24.75" customHeight="1">
      <c r="A74" s="39"/>
      <c r="B74" s="320" t="s">
        <v>277</v>
      </c>
      <c r="C74" s="35"/>
      <c r="D74" s="43"/>
      <c r="E74" s="43"/>
      <c r="F74" s="43"/>
      <c r="G74" s="43"/>
      <c r="H74" s="43">
        <f>H62</f>
        <v>4055.51</v>
      </c>
      <c r="I74" s="43"/>
      <c r="J74" s="43"/>
      <c r="K74" s="43"/>
      <c r="L74" s="43"/>
      <c r="M74" s="35"/>
      <c r="N74" s="35"/>
      <c r="O74" s="35"/>
    </row>
    <row r="75" spans="1:15" s="37" customFormat="1" ht="21.75" customHeight="1">
      <c r="A75" s="39"/>
      <c r="B75" s="321"/>
      <c r="C75" s="35" t="s">
        <v>56</v>
      </c>
      <c r="D75" s="35">
        <v>0.03065</v>
      </c>
      <c r="E75" s="35">
        <v>0.03065</v>
      </c>
      <c r="F75" s="35">
        <v>0.03065</v>
      </c>
      <c r="G75" s="35">
        <v>0.03065</v>
      </c>
      <c r="H75" s="35">
        <v>0.03065</v>
      </c>
      <c r="I75" s="35">
        <v>0.03065</v>
      </c>
      <c r="J75" s="35">
        <v>0.03065</v>
      </c>
      <c r="K75" s="35">
        <v>0.03065</v>
      </c>
      <c r="L75" s="35">
        <v>0.03065</v>
      </c>
      <c r="M75" s="35"/>
      <c r="N75" s="35"/>
      <c r="O75" s="35"/>
    </row>
    <row r="76" spans="1:15" s="37" customFormat="1" ht="24.75" customHeight="1">
      <c r="A76" s="39"/>
      <c r="B76" s="321"/>
      <c r="C76" s="35" t="s">
        <v>58</v>
      </c>
      <c r="D76" s="35">
        <v>0.9</v>
      </c>
      <c r="E76" s="35">
        <v>1</v>
      </c>
      <c r="F76" s="35">
        <v>1.1</v>
      </c>
      <c r="G76" s="35">
        <v>0.9</v>
      </c>
      <c r="H76" s="35">
        <v>1</v>
      </c>
      <c r="I76" s="35">
        <v>1.1</v>
      </c>
      <c r="J76" s="35">
        <v>0.9</v>
      </c>
      <c r="K76" s="35">
        <v>1</v>
      </c>
      <c r="L76" s="35">
        <v>1.1</v>
      </c>
      <c r="M76" s="35"/>
      <c r="N76" s="40"/>
      <c r="O76" s="40"/>
    </row>
    <row r="77" spans="1:15" s="37" customFormat="1" ht="18.75" customHeight="1">
      <c r="A77" s="39"/>
      <c r="B77" s="322"/>
      <c r="C77" s="35"/>
      <c r="D77" s="35">
        <f aca="true" t="shared" si="5" ref="D77:L77">D74*D75*D76/1000</f>
        <v>0</v>
      </c>
      <c r="E77" s="43">
        <f t="shared" si="5"/>
        <v>0</v>
      </c>
      <c r="F77" s="43">
        <f t="shared" si="5"/>
        <v>0</v>
      </c>
      <c r="G77" s="43">
        <f t="shared" si="5"/>
        <v>0</v>
      </c>
      <c r="H77" s="43">
        <f t="shared" si="5"/>
        <v>0.1243013815</v>
      </c>
      <c r="I77" s="43">
        <f t="shared" si="5"/>
        <v>0</v>
      </c>
      <c r="J77" s="43">
        <f t="shared" si="5"/>
        <v>0</v>
      </c>
      <c r="K77" s="43">
        <f t="shared" si="5"/>
        <v>0</v>
      </c>
      <c r="L77" s="43">
        <f t="shared" si="5"/>
        <v>0</v>
      </c>
      <c r="M77" s="43">
        <f>J77+G77+D77</f>
        <v>0</v>
      </c>
      <c r="N77" s="46">
        <f>K77+H77+E77</f>
        <v>0.1243013815</v>
      </c>
      <c r="O77" s="43">
        <f>L77+I77+F77</f>
        <v>0</v>
      </c>
    </row>
    <row r="78" spans="1:15" s="37" customFormat="1" ht="18.75" customHeight="1">
      <c r="A78" s="39"/>
      <c r="B78" s="41"/>
      <c r="C78" s="35" t="s">
        <v>56</v>
      </c>
      <c r="D78" s="43"/>
      <c r="E78" s="43"/>
      <c r="F78" s="43"/>
      <c r="G78" s="43"/>
      <c r="H78" s="43">
        <f>H74</f>
        <v>4055.51</v>
      </c>
      <c r="I78" s="43"/>
      <c r="J78" s="43"/>
      <c r="K78" s="43"/>
      <c r="L78" s="43"/>
      <c r="M78" s="35"/>
      <c r="N78" s="35"/>
      <c r="O78" s="35"/>
    </row>
    <row r="79" spans="1:15" s="37" customFormat="1" ht="27.75" customHeight="1">
      <c r="A79" s="39"/>
      <c r="B79" s="320" t="s">
        <v>278</v>
      </c>
      <c r="C79" s="35" t="s">
        <v>58</v>
      </c>
      <c r="D79" s="35">
        <v>0.027</v>
      </c>
      <c r="E79" s="35">
        <v>0.027</v>
      </c>
      <c r="F79" s="35">
        <v>0.027</v>
      </c>
      <c r="G79" s="35">
        <v>0.027</v>
      </c>
      <c r="H79" s="35">
        <v>0.027</v>
      </c>
      <c r="I79" s="35">
        <v>0.027</v>
      </c>
      <c r="J79" s="35">
        <v>0.027</v>
      </c>
      <c r="K79" s="35">
        <v>0.027</v>
      </c>
      <c r="L79" s="35">
        <v>0.027</v>
      </c>
      <c r="M79" s="35"/>
      <c r="N79" s="35"/>
      <c r="O79" s="35"/>
    </row>
    <row r="80" spans="1:15" s="37" customFormat="1" ht="24.75" customHeight="1">
      <c r="A80" s="39"/>
      <c r="B80" s="321"/>
      <c r="C80" s="35"/>
      <c r="D80" s="35">
        <v>0.9</v>
      </c>
      <c r="E80" s="35">
        <v>1</v>
      </c>
      <c r="F80" s="35">
        <v>1.1</v>
      </c>
      <c r="G80" s="35">
        <v>0.9</v>
      </c>
      <c r="H80" s="35">
        <v>1</v>
      </c>
      <c r="I80" s="35">
        <v>1.1</v>
      </c>
      <c r="J80" s="35">
        <v>0.9</v>
      </c>
      <c r="K80" s="35">
        <v>1</v>
      </c>
      <c r="L80" s="35">
        <v>1.1</v>
      </c>
      <c r="M80" s="35"/>
      <c r="N80" s="40"/>
      <c r="O80" s="40"/>
    </row>
    <row r="81" spans="1:15" s="37" customFormat="1" ht="25.5" customHeight="1">
      <c r="A81" s="39"/>
      <c r="B81" s="322"/>
      <c r="C81" s="35"/>
      <c r="D81" s="35">
        <f aca="true" t="shared" si="6" ref="D81:L81">D78*D79*D80/1000</f>
        <v>0</v>
      </c>
      <c r="E81" s="43">
        <f t="shared" si="6"/>
        <v>0</v>
      </c>
      <c r="F81" s="43">
        <f t="shared" si="6"/>
        <v>0</v>
      </c>
      <c r="G81" s="43">
        <f t="shared" si="6"/>
        <v>0</v>
      </c>
      <c r="H81" s="43">
        <f t="shared" si="6"/>
        <v>0.10949877000000001</v>
      </c>
      <c r="I81" s="43">
        <f t="shared" si="6"/>
        <v>0</v>
      </c>
      <c r="J81" s="43">
        <f t="shared" si="6"/>
        <v>0</v>
      </c>
      <c r="K81" s="43">
        <f t="shared" si="6"/>
        <v>0</v>
      </c>
      <c r="L81" s="43">
        <f t="shared" si="6"/>
        <v>0</v>
      </c>
      <c r="M81" s="43">
        <f>J81+G81+D81</f>
        <v>0</v>
      </c>
      <c r="N81" s="43">
        <f>K81+H81+E81</f>
        <v>0.10949877000000001</v>
      </c>
      <c r="O81" s="43">
        <f>L81+I81+F81</f>
        <v>0</v>
      </c>
    </row>
    <row r="82" spans="1:15" s="37" customFormat="1" ht="19.5" customHeight="1">
      <c r="A82" s="39"/>
      <c r="B82" s="41"/>
      <c r="C82" s="35" t="s">
        <v>56</v>
      </c>
      <c r="D82" s="43"/>
      <c r="E82" s="43"/>
      <c r="F82" s="43"/>
      <c r="G82" s="43"/>
      <c r="H82" s="43">
        <f>H78</f>
        <v>4055.51</v>
      </c>
      <c r="I82" s="43"/>
      <c r="J82" s="43"/>
      <c r="K82" s="43"/>
      <c r="L82" s="43"/>
      <c r="M82" s="35"/>
      <c r="N82" s="35"/>
      <c r="O82" s="35"/>
    </row>
    <row r="83" spans="1:15" s="37" customFormat="1" ht="27.75" customHeight="1">
      <c r="A83" s="39"/>
      <c r="B83" s="320" t="s">
        <v>279</v>
      </c>
      <c r="C83" s="35" t="s">
        <v>58</v>
      </c>
      <c r="D83" s="35">
        <v>0.02493</v>
      </c>
      <c r="E83" s="35">
        <v>0.02493</v>
      </c>
      <c r="F83" s="35">
        <v>0.02493</v>
      </c>
      <c r="G83" s="35">
        <v>0.02493</v>
      </c>
      <c r="H83" s="35">
        <v>0.02493</v>
      </c>
      <c r="I83" s="35">
        <v>0.02493</v>
      </c>
      <c r="J83" s="35">
        <v>0.02493</v>
      </c>
      <c r="K83" s="35">
        <v>0.02493</v>
      </c>
      <c r="L83" s="35">
        <v>0.02493</v>
      </c>
      <c r="M83" s="35"/>
      <c r="N83" s="35"/>
      <c r="O83" s="35"/>
    </row>
    <row r="84" spans="1:15" s="37" customFormat="1" ht="24.75" customHeight="1">
      <c r="A84" s="39"/>
      <c r="B84" s="321"/>
      <c r="C84" s="35"/>
      <c r="D84" s="35">
        <v>0.9</v>
      </c>
      <c r="E84" s="35">
        <v>1</v>
      </c>
      <c r="F84" s="35">
        <v>1.1</v>
      </c>
      <c r="G84" s="35">
        <v>0.9</v>
      </c>
      <c r="H84" s="35">
        <v>1</v>
      </c>
      <c r="I84" s="35">
        <v>1.1</v>
      </c>
      <c r="J84" s="35">
        <v>0.9</v>
      </c>
      <c r="K84" s="35">
        <v>1</v>
      </c>
      <c r="L84" s="35">
        <v>1.1</v>
      </c>
      <c r="M84" s="35"/>
      <c r="N84" s="40"/>
      <c r="O84" s="40"/>
    </row>
    <row r="85" spans="1:15" s="37" customFormat="1" ht="25.5" customHeight="1">
      <c r="A85" s="39"/>
      <c r="B85" s="322"/>
      <c r="C85" s="35"/>
      <c r="D85" s="35">
        <f aca="true" t="shared" si="7" ref="D85:L85">D82*D83*D84/1000</f>
        <v>0</v>
      </c>
      <c r="E85" s="43">
        <f t="shared" si="7"/>
        <v>0</v>
      </c>
      <c r="F85" s="43">
        <f t="shared" si="7"/>
        <v>0</v>
      </c>
      <c r="G85" s="43">
        <f t="shared" si="7"/>
        <v>0</v>
      </c>
      <c r="H85" s="43">
        <f t="shared" si="7"/>
        <v>0.10110386430000001</v>
      </c>
      <c r="I85" s="43">
        <f t="shared" si="7"/>
        <v>0</v>
      </c>
      <c r="J85" s="43">
        <f t="shared" si="7"/>
        <v>0</v>
      </c>
      <c r="K85" s="43">
        <f t="shared" si="7"/>
        <v>0</v>
      </c>
      <c r="L85" s="43">
        <f t="shared" si="7"/>
        <v>0</v>
      </c>
      <c r="M85" s="43">
        <f>J85+G85+D85</f>
        <v>0</v>
      </c>
      <c r="N85" s="43">
        <f>K85+H85+E85</f>
        <v>0.10110386430000001</v>
      </c>
      <c r="O85" s="43">
        <f>L85+I85+F85</f>
        <v>0</v>
      </c>
    </row>
    <row r="86" spans="1:15" s="37" customFormat="1" ht="25.5" customHeight="1">
      <c r="A86" s="39"/>
      <c r="B86" s="41"/>
      <c r="C86" s="35" t="s">
        <v>56</v>
      </c>
      <c r="D86" s="43"/>
      <c r="E86" s="43"/>
      <c r="F86" s="43"/>
      <c r="G86" s="43"/>
      <c r="H86" s="43">
        <f>H82</f>
        <v>4055.51</v>
      </c>
      <c r="I86" s="43"/>
      <c r="J86" s="43"/>
      <c r="K86" s="43"/>
      <c r="L86" s="43"/>
      <c r="M86" s="35"/>
      <c r="N86" s="35"/>
      <c r="O86" s="35"/>
    </row>
    <row r="87" spans="1:15" s="37" customFormat="1" ht="27.75" customHeight="1">
      <c r="A87" s="39"/>
      <c r="B87" s="320" t="s">
        <v>280</v>
      </c>
      <c r="C87" s="35" t="s">
        <v>58</v>
      </c>
      <c r="D87" s="35">
        <v>0.0197</v>
      </c>
      <c r="E87" s="35">
        <v>0.0197</v>
      </c>
      <c r="F87" s="35">
        <v>0.0197</v>
      </c>
      <c r="G87" s="35">
        <v>0.0197</v>
      </c>
      <c r="H87" s="35">
        <v>0.0197</v>
      </c>
      <c r="I87" s="35">
        <v>0.0197</v>
      </c>
      <c r="J87" s="35">
        <v>0.0197</v>
      </c>
      <c r="K87" s="35">
        <v>0.0197</v>
      </c>
      <c r="L87" s="35">
        <v>0.0197</v>
      </c>
      <c r="M87" s="35"/>
      <c r="N87" s="35"/>
      <c r="O87" s="35"/>
    </row>
    <row r="88" spans="1:15" s="37" customFormat="1" ht="24.75" customHeight="1">
      <c r="A88" s="39"/>
      <c r="B88" s="321"/>
      <c r="C88" s="35"/>
      <c r="D88" s="35">
        <v>0.9</v>
      </c>
      <c r="E88" s="35">
        <v>1</v>
      </c>
      <c r="F88" s="35">
        <v>1.1</v>
      </c>
      <c r="G88" s="35">
        <v>0.9</v>
      </c>
      <c r="H88" s="35">
        <v>1</v>
      </c>
      <c r="I88" s="35">
        <v>1.1</v>
      </c>
      <c r="J88" s="35">
        <v>0.9</v>
      </c>
      <c r="K88" s="35">
        <v>1</v>
      </c>
      <c r="L88" s="35">
        <v>1.1</v>
      </c>
      <c r="M88" s="35"/>
      <c r="N88" s="40"/>
      <c r="O88" s="40"/>
    </row>
    <row r="89" spans="1:15" s="37" customFormat="1" ht="25.5" customHeight="1">
      <c r="A89" s="39"/>
      <c r="B89" s="322"/>
      <c r="C89" s="35"/>
      <c r="D89" s="35">
        <f aca="true" t="shared" si="8" ref="D89:L89">D86*D87*D88/1000</f>
        <v>0</v>
      </c>
      <c r="E89" s="43">
        <f t="shared" si="8"/>
        <v>0</v>
      </c>
      <c r="F89" s="43">
        <f t="shared" si="8"/>
        <v>0</v>
      </c>
      <c r="G89" s="43">
        <f t="shared" si="8"/>
        <v>0</v>
      </c>
      <c r="H89" s="43">
        <f t="shared" si="8"/>
        <v>0.079893547</v>
      </c>
      <c r="I89" s="43">
        <f t="shared" si="8"/>
        <v>0</v>
      </c>
      <c r="J89" s="43">
        <f t="shared" si="8"/>
        <v>0</v>
      </c>
      <c r="K89" s="43">
        <f t="shared" si="8"/>
        <v>0</v>
      </c>
      <c r="L89" s="43">
        <f t="shared" si="8"/>
        <v>0</v>
      </c>
      <c r="M89" s="43">
        <f>J89+G89+D89</f>
        <v>0</v>
      </c>
      <c r="N89" s="46">
        <f>K89+H89+E89</f>
        <v>0.079893547</v>
      </c>
      <c r="O89" s="43">
        <f>L89+I89+F89</f>
        <v>0</v>
      </c>
    </row>
    <row r="90" spans="1:15" s="37" customFormat="1" ht="25.5" customHeight="1">
      <c r="A90" s="39"/>
      <c r="B90" s="41"/>
      <c r="C90" s="35" t="s">
        <v>56</v>
      </c>
      <c r="D90" s="43"/>
      <c r="E90" s="43"/>
      <c r="F90" s="43"/>
      <c r="G90" s="43"/>
      <c r="H90" s="43">
        <f>H86</f>
        <v>4055.51</v>
      </c>
      <c r="I90" s="43"/>
      <c r="J90" s="43"/>
      <c r="K90" s="43"/>
      <c r="L90" s="43"/>
      <c r="M90" s="35"/>
      <c r="N90" s="35"/>
      <c r="O90" s="35"/>
    </row>
    <row r="91" spans="1:15" s="37" customFormat="1" ht="27.75" customHeight="1">
      <c r="A91" s="39"/>
      <c r="B91" s="320" t="s">
        <v>281</v>
      </c>
      <c r="C91" s="35" t="s">
        <v>58</v>
      </c>
      <c r="D91" s="35">
        <v>0.01631</v>
      </c>
      <c r="E91" s="35">
        <v>0.01631</v>
      </c>
      <c r="F91" s="35">
        <v>0.01631</v>
      </c>
      <c r="G91" s="35">
        <v>0.01631</v>
      </c>
      <c r="H91" s="35">
        <v>0.01631</v>
      </c>
      <c r="I91" s="35">
        <v>0.01631</v>
      </c>
      <c r="J91" s="35">
        <v>0.01631</v>
      </c>
      <c r="K91" s="35">
        <v>0.01631</v>
      </c>
      <c r="L91" s="35">
        <v>0.01631</v>
      </c>
      <c r="M91" s="35"/>
      <c r="N91" s="35"/>
      <c r="O91" s="35"/>
    </row>
    <row r="92" spans="1:15" s="37" customFormat="1" ht="24.75" customHeight="1">
      <c r="A92" s="39"/>
      <c r="B92" s="321"/>
      <c r="C92" s="35"/>
      <c r="D92" s="35">
        <v>0.9</v>
      </c>
      <c r="E92" s="35">
        <v>1</v>
      </c>
      <c r="F92" s="35">
        <v>1.1</v>
      </c>
      <c r="G92" s="35">
        <v>0.9</v>
      </c>
      <c r="H92" s="35">
        <v>1</v>
      </c>
      <c r="I92" s="35">
        <v>1.1</v>
      </c>
      <c r="J92" s="35">
        <v>0.9</v>
      </c>
      <c r="K92" s="35">
        <v>1</v>
      </c>
      <c r="L92" s="35">
        <v>1.1</v>
      </c>
      <c r="M92" s="35"/>
      <c r="N92" s="40"/>
      <c r="O92" s="40"/>
    </row>
    <row r="93" spans="1:15" s="37" customFormat="1" ht="25.5" customHeight="1">
      <c r="A93" s="39"/>
      <c r="B93" s="322"/>
      <c r="C93" s="35"/>
      <c r="D93" s="35">
        <f aca="true" t="shared" si="9" ref="D93:L93">D90*D91*D92/1000</f>
        <v>0</v>
      </c>
      <c r="E93" s="43">
        <f t="shared" si="9"/>
        <v>0</v>
      </c>
      <c r="F93" s="43">
        <f t="shared" si="9"/>
        <v>0</v>
      </c>
      <c r="G93" s="43">
        <f t="shared" si="9"/>
        <v>0</v>
      </c>
      <c r="H93" s="43">
        <f t="shared" si="9"/>
        <v>0.06614536810000002</v>
      </c>
      <c r="I93" s="43">
        <f t="shared" si="9"/>
        <v>0</v>
      </c>
      <c r="J93" s="43">
        <f t="shared" si="9"/>
        <v>0</v>
      </c>
      <c r="K93" s="43">
        <f t="shared" si="9"/>
        <v>0</v>
      </c>
      <c r="L93" s="43">
        <f t="shared" si="9"/>
        <v>0</v>
      </c>
      <c r="M93" s="43">
        <f>J93+G93+D93</f>
        <v>0</v>
      </c>
      <c r="N93" s="46">
        <f>K93+H93+E93</f>
        <v>0.06614536810000002</v>
      </c>
      <c r="O93" s="43">
        <f>L93+I93+F93</f>
        <v>0</v>
      </c>
    </row>
    <row r="94" spans="1:15" s="37" customFormat="1" ht="25.5" customHeight="1">
      <c r="A94" s="39"/>
      <c r="B94" s="41"/>
      <c r="C94" s="35" t="s">
        <v>56</v>
      </c>
      <c r="D94" s="43"/>
      <c r="E94" s="43">
        <f>'[1]Техн.хар.'!Q8</f>
        <v>0</v>
      </c>
      <c r="F94" s="43"/>
      <c r="G94" s="43"/>
      <c r="H94" s="43">
        <f>H90</f>
        <v>4055.51</v>
      </c>
      <c r="I94" s="43"/>
      <c r="J94" s="43"/>
      <c r="K94" s="43"/>
      <c r="L94" s="43"/>
      <c r="M94" s="35"/>
      <c r="N94" s="35"/>
      <c r="O94" s="35"/>
    </row>
    <row r="95" spans="1:15" s="37" customFormat="1" ht="27.75" customHeight="1">
      <c r="A95" s="39"/>
      <c r="B95" s="320" t="s">
        <v>282</v>
      </c>
      <c r="C95" s="35" t="s">
        <v>58</v>
      </c>
      <c r="D95" s="35">
        <v>0.0263</v>
      </c>
      <c r="E95" s="35">
        <v>0.0263</v>
      </c>
      <c r="F95" s="35">
        <v>0.0263</v>
      </c>
      <c r="G95" s="35">
        <v>0.0263</v>
      </c>
      <c r="H95" s="35">
        <v>0.0263</v>
      </c>
      <c r="I95" s="35">
        <v>0.0263</v>
      </c>
      <c r="J95" s="35">
        <v>0.0263</v>
      </c>
      <c r="K95" s="35">
        <v>0.0263</v>
      </c>
      <c r="L95" s="35">
        <v>0.0263</v>
      </c>
      <c r="M95" s="35"/>
      <c r="N95" s="35"/>
      <c r="O95" s="35"/>
    </row>
    <row r="96" spans="1:15" s="37" customFormat="1" ht="24.75" customHeight="1">
      <c r="A96" s="39"/>
      <c r="B96" s="321"/>
      <c r="C96" s="35"/>
      <c r="D96" s="35">
        <v>0.9</v>
      </c>
      <c r="E96" s="35">
        <v>1</v>
      </c>
      <c r="F96" s="35">
        <v>1.1</v>
      </c>
      <c r="G96" s="35">
        <v>0.9</v>
      </c>
      <c r="H96" s="35">
        <v>1</v>
      </c>
      <c r="I96" s="35">
        <v>1.1</v>
      </c>
      <c r="J96" s="35">
        <v>0.9</v>
      </c>
      <c r="K96" s="35">
        <v>1</v>
      </c>
      <c r="L96" s="35">
        <v>1.1</v>
      </c>
      <c r="M96" s="35"/>
      <c r="N96" s="40"/>
      <c r="O96" s="40"/>
    </row>
    <row r="97" spans="1:15" s="37" customFormat="1" ht="25.5" customHeight="1">
      <c r="A97" s="39"/>
      <c r="B97" s="322"/>
      <c r="C97" s="35"/>
      <c r="D97" s="35">
        <f aca="true" t="shared" si="10" ref="D97:L97">D94*D95*D96/1000</f>
        <v>0</v>
      </c>
      <c r="E97" s="43">
        <f t="shared" si="10"/>
        <v>0</v>
      </c>
      <c r="F97" s="43">
        <f t="shared" si="10"/>
        <v>0</v>
      </c>
      <c r="G97" s="43">
        <f t="shared" si="10"/>
        <v>0</v>
      </c>
      <c r="H97" s="43">
        <f t="shared" si="10"/>
        <v>0.10665991300000001</v>
      </c>
      <c r="I97" s="43">
        <f t="shared" si="10"/>
        <v>0</v>
      </c>
      <c r="J97" s="43">
        <f t="shared" si="10"/>
        <v>0</v>
      </c>
      <c r="K97" s="43">
        <f t="shared" si="10"/>
        <v>0</v>
      </c>
      <c r="L97" s="43">
        <f t="shared" si="10"/>
        <v>0</v>
      </c>
      <c r="M97" s="43">
        <f>J97+G97+D97</f>
        <v>0</v>
      </c>
      <c r="N97" s="43">
        <f>K97+H97+E97</f>
        <v>0.10665991300000001</v>
      </c>
      <c r="O97" s="43">
        <f>L97+I97+F97</f>
        <v>0</v>
      </c>
    </row>
    <row r="98" spans="1:15" s="37" customFormat="1" ht="12.75">
      <c r="A98" s="17"/>
      <c r="B98" s="25" t="s">
        <v>69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1">
        <f>M97+M93+M89+M85+M81+M77+M73+M69+M65</f>
        <v>0</v>
      </c>
      <c r="N98" s="11">
        <f>N97+N93+N89+N85+N81+N77+N73+N69+N65</f>
        <v>0.7779684833</v>
      </c>
      <c r="O98" s="47">
        <f>O97+O93+O89+O85+O81+O77+O73+O69+O65</f>
        <v>0</v>
      </c>
    </row>
  </sheetData>
  <mergeCells count="46">
    <mergeCell ref="B95:B97"/>
    <mergeCell ref="B79:B81"/>
    <mergeCell ref="B83:B85"/>
    <mergeCell ref="B87:B89"/>
    <mergeCell ref="B91:B93"/>
    <mergeCell ref="B62:B65"/>
    <mergeCell ref="B66:B69"/>
    <mergeCell ref="B70:B73"/>
    <mergeCell ref="B74:B77"/>
    <mergeCell ref="D60:F60"/>
    <mergeCell ref="G60:I60"/>
    <mergeCell ref="J60:L60"/>
    <mergeCell ref="M60:O60"/>
    <mergeCell ref="B54:B56"/>
    <mergeCell ref="A60:A61"/>
    <mergeCell ref="B60:B61"/>
    <mergeCell ref="C60:C61"/>
    <mergeCell ref="G43:I43"/>
    <mergeCell ref="J43:L43"/>
    <mergeCell ref="B46:B48"/>
    <mergeCell ref="B49:B52"/>
    <mergeCell ref="A43:A44"/>
    <mergeCell ref="B43:B44"/>
    <mergeCell ref="C43:C44"/>
    <mergeCell ref="D43:F43"/>
    <mergeCell ref="A5:A8"/>
    <mergeCell ref="A13:B13"/>
    <mergeCell ref="A14:B14"/>
    <mergeCell ref="A9:B9"/>
    <mergeCell ref="A12:B12"/>
    <mergeCell ref="D26:E26"/>
    <mergeCell ref="A15:B15"/>
    <mergeCell ref="A16:B16"/>
    <mergeCell ref="A17:B17"/>
    <mergeCell ref="A18:B18"/>
    <mergeCell ref="A19:B19"/>
    <mergeCell ref="F26:G26"/>
    <mergeCell ref="H26:J26"/>
    <mergeCell ref="A38:B38"/>
    <mergeCell ref="A20:B20"/>
    <mergeCell ref="A21:B21"/>
    <mergeCell ref="A22:B22"/>
    <mergeCell ref="A23:B23"/>
    <mergeCell ref="B26:B27"/>
    <mergeCell ref="A26:A27"/>
    <mergeCell ref="C26:C27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P21"/>
  <sheetViews>
    <sheetView workbookViewId="0" topLeftCell="A2">
      <pane xSplit="2" ySplit="10" topLeftCell="C12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9.00390625" defaultRowHeight="12.75"/>
  <cols>
    <col min="2" max="2" width="16.875" style="0" customWidth="1"/>
    <col min="5" max="5" width="9.00390625" style="0" bestFit="1" customWidth="1"/>
    <col min="7" max="7" width="9.00390625" style="0" bestFit="1" customWidth="1"/>
    <col min="9" max="9" width="9.00390625" style="0" bestFit="1" customWidth="1"/>
    <col min="11" max="11" width="9.00390625" style="0" bestFit="1" customWidth="1"/>
    <col min="13" max="13" width="9.00390625" style="0" bestFit="1" customWidth="1"/>
    <col min="15" max="15" width="9.00390625" style="0" bestFit="1" customWidth="1"/>
    <col min="17" max="17" width="9.00390625" style="0" bestFit="1" customWidth="1"/>
    <col min="19" max="19" width="9.00390625" style="0" bestFit="1" customWidth="1"/>
    <col min="21" max="21" width="9.00390625" style="0" bestFit="1" customWidth="1"/>
    <col min="23" max="23" width="9.00390625" style="0" bestFit="1" customWidth="1"/>
    <col min="24" max="24" width="10.625" style="0" bestFit="1" customWidth="1"/>
  </cols>
  <sheetData>
    <row r="3" ht="13.5" thickBot="1"/>
    <row r="4" spans="1:23" ht="12.75">
      <c r="A4" s="48"/>
      <c r="B4" s="49"/>
      <c r="C4" s="49"/>
      <c r="D4" s="328" t="s">
        <v>70</v>
      </c>
      <c r="E4" s="329"/>
      <c r="F4" s="328" t="s">
        <v>71</v>
      </c>
      <c r="G4" s="329"/>
      <c r="H4" s="328" t="s">
        <v>72</v>
      </c>
      <c r="I4" s="329"/>
      <c r="J4" s="328" t="s">
        <v>73</v>
      </c>
      <c r="K4" s="329"/>
      <c r="L4" s="328" t="s">
        <v>74</v>
      </c>
      <c r="M4" s="329"/>
      <c r="N4" s="328" t="s">
        <v>75</v>
      </c>
      <c r="O4" s="329"/>
      <c r="P4" s="328" t="s">
        <v>76</v>
      </c>
      <c r="Q4" s="329"/>
      <c r="R4" s="328" t="s">
        <v>77</v>
      </c>
      <c r="S4" s="329"/>
      <c r="T4" s="328" t="s">
        <v>78</v>
      </c>
      <c r="U4" s="329"/>
      <c r="V4" s="328" t="s">
        <v>79</v>
      </c>
      <c r="W4" s="329"/>
    </row>
    <row r="5" spans="1:23" ht="12.75">
      <c r="A5" s="50" t="s">
        <v>80</v>
      </c>
      <c r="B5" s="51" t="s">
        <v>81</v>
      </c>
      <c r="C5" s="51" t="s">
        <v>82</v>
      </c>
      <c r="D5" s="330"/>
      <c r="E5" s="331"/>
      <c r="F5" s="330"/>
      <c r="G5" s="331"/>
      <c r="H5" s="330"/>
      <c r="I5" s="331"/>
      <c r="J5" s="330"/>
      <c r="K5" s="331"/>
      <c r="L5" s="330"/>
      <c r="M5" s="331"/>
      <c r="N5" s="330"/>
      <c r="O5" s="331"/>
      <c r="P5" s="330"/>
      <c r="Q5" s="331"/>
      <c r="R5" s="330"/>
      <c r="S5" s="331"/>
      <c r="T5" s="330"/>
      <c r="U5" s="331"/>
      <c r="V5" s="330"/>
      <c r="W5" s="331"/>
    </row>
    <row r="6" spans="1:23" ht="12.75">
      <c r="A6" s="50"/>
      <c r="B6" s="51" t="s">
        <v>83</v>
      </c>
      <c r="C6" s="51" t="s">
        <v>84</v>
      </c>
      <c r="D6" s="330"/>
      <c r="E6" s="331"/>
      <c r="F6" s="330"/>
      <c r="G6" s="331"/>
      <c r="H6" s="330"/>
      <c r="I6" s="331"/>
      <c r="J6" s="330"/>
      <c r="K6" s="331"/>
      <c r="L6" s="330"/>
      <c r="M6" s="331"/>
      <c r="N6" s="330"/>
      <c r="O6" s="331"/>
      <c r="P6" s="330"/>
      <c r="Q6" s="331"/>
      <c r="R6" s="330"/>
      <c r="S6" s="331"/>
      <c r="T6" s="330"/>
      <c r="U6" s="331"/>
      <c r="V6" s="330"/>
      <c r="W6" s="331"/>
    </row>
    <row r="7" spans="1:23" ht="12.75">
      <c r="A7" s="50"/>
      <c r="B7" s="51"/>
      <c r="C7" s="51" t="s">
        <v>85</v>
      </c>
      <c r="D7" s="330"/>
      <c r="E7" s="331"/>
      <c r="F7" s="330"/>
      <c r="G7" s="331"/>
      <c r="H7" s="330"/>
      <c r="I7" s="331"/>
      <c r="J7" s="330"/>
      <c r="K7" s="331"/>
      <c r="L7" s="330"/>
      <c r="M7" s="331"/>
      <c r="N7" s="330"/>
      <c r="O7" s="331"/>
      <c r="P7" s="330"/>
      <c r="Q7" s="331"/>
      <c r="R7" s="330"/>
      <c r="S7" s="331"/>
      <c r="T7" s="330"/>
      <c r="U7" s="331"/>
      <c r="V7" s="330"/>
      <c r="W7" s="331"/>
    </row>
    <row r="8" spans="1:23" ht="13.5" thickBot="1">
      <c r="A8" s="50"/>
      <c r="B8" s="51"/>
      <c r="C8" s="51" t="s">
        <v>86</v>
      </c>
      <c r="D8" s="332"/>
      <c r="E8" s="333"/>
      <c r="F8" s="332"/>
      <c r="G8" s="333"/>
      <c r="H8" s="332"/>
      <c r="I8" s="333"/>
      <c r="J8" s="332"/>
      <c r="K8" s="333"/>
      <c r="L8" s="332"/>
      <c r="M8" s="333"/>
      <c r="N8" s="332"/>
      <c r="O8" s="333"/>
      <c r="P8" s="332"/>
      <c r="Q8" s="333"/>
      <c r="R8" s="332"/>
      <c r="S8" s="333"/>
      <c r="T8" s="332"/>
      <c r="U8" s="333"/>
      <c r="V8" s="332"/>
      <c r="W8" s="333"/>
    </row>
    <row r="9" spans="1:23" ht="12.75">
      <c r="A9" s="50"/>
      <c r="B9" s="53"/>
      <c r="C9" s="53"/>
      <c r="D9" s="51" t="s">
        <v>87</v>
      </c>
      <c r="E9" s="334" t="s">
        <v>88</v>
      </c>
      <c r="F9" s="334" t="s">
        <v>89</v>
      </c>
      <c r="G9" s="334" t="s">
        <v>88</v>
      </c>
      <c r="H9" s="51" t="s">
        <v>87</v>
      </c>
      <c r="I9" s="334" t="s">
        <v>88</v>
      </c>
      <c r="J9" s="51" t="s">
        <v>87</v>
      </c>
      <c r="K9" s="334" t="s">
        <v>90</v>
      </c>
      <c r="L9" s="51" t="s">
        <v>87</v>
      </c>
      <c r="M9" s="334" t="s">
        <v>88</v>
      </c>
      <c r="N9" s="51" t="s">
        <v>87</v>
      </c>
      <c r="O9" s="334" t="s">
        <v>88</v>
      </c>
      <c r="P9" s="51" t="s">
        <v>87</v>
      </c>
      <c r="Q9" s="334" t="s">
        <v>88</v>
      </c>
      <c r="R9" s="51" t="s">
        <v>87</v>
      </c>
      <c r="S9" s="334" t="s">
        <v>88</v>
      </c>
      <c r="T9" s="51" t="s">
        <v>87</v>
      </c>
      <c r="U9" s="334" t="s">
        <v>88</v>
      </c>
      <c r="V9" s="51" t="s">
        <v>87</v>
      </c>
      <c r="W9" s="334" t="s">
        <v>88</v>
      </c>
    </row>
    <row r="10" spans="1:23" ht="12.75">
      <c r="A10" s="54"/>
      <c r="B10" s="53"/>
      <c r="C10" s="53"/>
      <c r="D10" s="51" t="s">
        <v>91</v>
      </c>
      <c r="E10" s="335"/>
      <c r="F10" s="335"/>
      <c r="G10" s="335"/>
      <c r="H10" s="51" t="s">
        <v>91</v>
      </c>
      <c r="I10" s="335"/>
      <c r="J10" s="51" t="s">
        <v>91</v>
      </c>
      <c r="K10" s="335"/>
      <c r="L10" s="51" t="s">
        <v>91</v>
      </c>
      <c r="M10" s="335"/>
      <c r="N10" s="51" t="s">
        <v>91</v>
      </c>
      <c r="O10" s="335"/>
      <c r="P10" s="51" t="s">
        <v>91</v>
      </c>
      <c r="Q10" s="335"/>
      <c r="R10" s="51" t="s">
        <v>91</v>
      </c>
      <c r="S10" s="335"/>
      <c r="T10" s="51" t="s">
        <v>91</v>
      </c>
      <c r="U10" s="335"/>
      <c r="V10" s="51" t="s">
        <v>91</v>
      </c>
      <c r="W10" s="335"/>
    </row>
    <row r="11" spans="1:23" ht="12.75">
      <c r="A11" s="54"/>
      <c r="B11" s="53"/>
      <c r="C11" s="53"/>
      <c r="D11" s="51" t="s">
        <v>92</v>
      </c>
      <c r="E11" s="335"/>
      <c r="F11" s="335"/>
      <c r="G11" s="335"/>
      <c r="H11" s="51" t="s">
        <v>92</v>
      </c>
      <c r="I11" s="335"/>
      <c r="J11" s="51" t="s">
        <v>92</v>
      </c>
      <c r="K11" s="335"/>
      <c r="L11" s="51" t="s">
        <v>92</v>
      </c>
      <c r="M11" s="335"/>
      <c r="N11" s="51" t="s">
        <v>92</v>
      </c>
      <c r="O11" s="335"/>
      <c r="P11" s="51" t="s">
        <v>92</v>
      </c>
      <c r="Q11" s="335"/>
      <c r="R11" s="51" t="s">
        <v>92</v>
      </c>
      <c r="S11" s="335"/>
      <c r="T11" s="51" t="s">
        <v>92</v>
      </c>
      <c r="U11" s="335"/>
      <c r="V11" s="51" t="s">
        <v>92</v>
      </c>
      <c r="W11" s="335"/>
    </row>
    <row r="12" spans="1:23" ht="12.75">
      <c r="A12" s="55">
        <v>1</v>
      </c>
      <c r="B12" s="56" t="s">
        <v>93</v>
      </c>
      <c r="C12" s="57">
        <f>Штатка!D47</f>
        <v>0</v>
      </c>
      <c r="D12" s="58">
        <v>12</v>
      </c>
      <c r="E12" s="58">
        <f aca="true" t="shared" si="0" ref="E12:E18">12/D12*$C12</f>
        <v>0</v>
      </c>
      <c r="F12" s="58">
        <v>12</v>
      </c>
      <c r="G12" s="58">
        <f>12/F12*$C12</f>
        <v>0</v>
      </c>
      <c r="H12" s="58">
        <v>12</v>
      </c>
      <c r="I12" s="58">
        <f>12/H12*$C12</f>
        <v>0</v>
      </c>
      <c r="J12" s="58">
        <v>12</v>
      </c>
      <c r="K12" s="58"/>
      <c r="L12" s="58">
        <v>12</v>
      </c>
      <c r="M12" s="58"/>
      <c r="N12" s="58"/>
      <c r="O12" s="58"/>
      <c r="P12" s="58">
        <v>1</v>
      </c>
      <c r="Q12" s="58">
        <f>12/P12*$C12</f>
        <v>0</v>
      </c>
      <c r="R12" s="58">
        <v>30</v>
      </c>
      <c r="S12" s="58">
        <f>12/R12*$C12</f>
        <v>0</v>
      </c>
      <c r="T12" s="58">
        <v>30</v>
      </c>
      <c r="U12" s="58">
        <f>12/T12*$C12</f>
        <v>0</v>
      </c>
      <c r="V12" s="58">
        <v>36</v>
      </c>
      <c r="W12" s="58">
        <f>12/V12*$C12</f>
        <v>0</v>
      </c>
    </row>
    <row r="13" spans="1:23" ht="24">
      <c r="A13" s="55">
        <v>2</v>
      </c>
      <c r="B13" s="56" t="s">
        <v>94</v>
      </c>
      <c r="C13" s="59">
        <f>Штатка!D45</f>
        <v>2</v>
      </c>
      <c r="D13" s="58">
        <v>12</v>
      </c>
      <c r="E13" s="58">
        <f t="shared" si="0"/>
        <v>2</v>
      </c>
      <c r="F13" s="58">
        <v>12</v>
      </c>
      <c r="G13" s="58"/>
      <c r="H13" s="58">
        <v>12</v>
      </c>
      <c r="I13" s="58"/>
      <c r="J13" s="58">
        <v>12</v>
      </c>
      <c r="K13" s="58"/>
      <c r="L13" s="58">
        <v>12</v>
      </c>
      <c r="M13" s="58">
        <f>12/L13*$C13</f>
        <v>2</v>
      </c>
      <c r="N13" s="58">
        <v>2</v>
      </c>
      <c r="O13" s="58">
        <f aca="true" t="shared" si="1" ref="O13:O18">12/N13*$C13</f>
        <v>12</v>
      </c>
      <c r="P13" s="58">
        <v>1</v>
      </c>
      <c r="Q13" s="58"/>
      <c r="R13" s="58">
        <v>30</v>
      </c>
      <c r="S13" s="58"/>
      <c r="T13" s="58">
        <v>30</v>
      </c>
      <c r="U13" s="58"/>
      <c r="V13" s="58">
        <v>36</v>
      </c>
      <c r="W13" s="58"/>
    </row>
    <row r="14" spans="1:23" ht="12.75">
      <c r="A14" s="55">
        <v>3</v>
      </c>
      <c r="B14" s="56" t="s">
        <v>95</v>
      </c>
      <c r="C14" s="59">
        <f>Штатка!D46</f>
        <v>0</v>
      </c>
      <c r="D14" s="58">
        <v>12</v>
      </c>
      <c r="E14" s="58">
        <f t="shared" si="0"/>
        <v>0</v>
      </c>
      <c r="F14" s="58">
        <v>12</v>
      </c>
      <c r="G14" s="58"/>
      <c r="H14" s="58">
        <v>12</v>
      </c>
      <c r="I14" s="58"/>
      <c r="J14" s="58">
        <v>12</v>
      </c>
      <c r="K14" s="58"/>
      <c r="L14" s="58">
        <v>12</v>
      </c>
      <c r="M14" s="58">
        <f>12/L14*$C14</f>
        <v>0</v>
      </c>
      <c r="N14" s="58">
        <v>3</v>
      </c>
      <c r="O14" s="58">
        <f t="shared" si="1"/>
        <v>0</v>
      </c>
      <c r="P14" s="58">
        <v>1</v>
      </c>
      <c r="Q14" s="58"/>
      <c r="R14" s="58">
        <v>30</v>
      </c>
      <c r="S14" s="58">
        <f>12/R14*$C14</f>
        <v>0</v>
      </c>
      <c r="T14" s="58">
        <v>30</v>
      </c>
      <c r="U14" s="58">
        <f>12/T14*$C14</f>
        <v>0</v>
      </c>
      <c r="V14" s="58">
        <v>36</v>
      </c>
      <c r="W14" s="58">
        <f>12/V14*$C14</f>
        <v>0</v>
      </c>
    </row>
    <row r="15" spans="1:23" ht="12.75">
      <c r="A15" s="55">
        <v>4</v>
      </c>
      <c r="B15" s="56" t="s">
        <v>96</v>
      </c>
      <c r="C15" s="59">
        <f>Штатка!D44</f>
        <v>0</v>
      </c>
      <c r="D15" s="58">
        <v>12</v>
      </c>
      <c r="E15" s="58">
        <f t="shared" si="0"/>
        <v>0</v>
      </c>
      <c r="F15" s="58">
        <v>12</v>
      </c>
      <c r="G15" s="58"/>
      <c r="H15" s="58">
        <v>12</v>
      </c>
      <c r="I15" s="58"/>
      <c r="J15" s="58">
        <v>12</v>
      </c>
      <c r="K15" s="58">
        <f>12/J15*$C15</f>
        <v>0</v>
      </c>
      <c r="L15" s="58">
        <v>12</v>
      </c>
      <c r="M15" s="58"/>
      <c r="N15" s="58">
        <v>2</v>
      </c>
      <c r="O15" s="58">
        <f t="shared" si="1"/>
        <v>0</v>
      </c>
      <c r="P15" s="58">
        <v>1</v>
      </c>
      <c r="Q15" s="58"/>
      <c r="R15" s="58">
        <v>30</v>
      </c>
      <c r="S15" s="58">
        <f>12/R15*$C15</f>
        <v>0</v>
      </c>
      <c r="T15" s="58">
        <v>30</v>
      </c>
      <c r="U15" s="58">
        <f>12/T15*$C15</f>
        <v>0</v>
      </c>
      <c r="V15" s="58">
        <v>36</v>
      </c>
      <c r="W15" s="58">
        <f>12/V15*$C15</f>
        <v>0</v>
      </c>
    </row>
    <row r="16" spans="1:23" ht="12.75">
      <c r="A16" s="55">
        <v>5</v>
      </c>
      <c r="B16" s="56" t="s">
        <v>97</v>
      </c>
      <c r="C16" s="59">
        <f>Штатка!D43</f>
        <v>0.4</v>
      </c>
      <c r="D16" s="58">
        <v>12</v>
      </c>
      <c r="E16" s="58">
        <f t="shared" si="0"/>
        <v>0.4</v>
      </c>
      <c r="F16" s="58">
        <v>12</v>
      </c>
      <c r="G16" s="58"/>
      <c r="H16" s="58">
        <v>12</v>
      </c>
      <c r="I16" s="58"/>
      <c r="J16" s="58">
        <v>12</v>
      </c>
      <c r="K16" s="58">
        <f>12/J16*$C16</f>
        <v>0.4</v>
      </c>
      <c r="L16" s="58">
        <v>12</v>
      </c>
      <c r="M16" s="58"/>
      <c r="N16" s="58">
        <v>2</v>
      </c>
      <c r="O16" s="58">
        <f t="shared" si="1"/>
        <v>2.4000000000000004</v>
      </c>
      <c r="P16" s="58">
        <v>1</v>
      </c>
      <c r="Q16" s="58"/>
      <c r="R16" s="58">
        <v>30</v>
      </c>
      <c r="S16" s="58">
        <f>12/R16*$C16</f>
        <v>0.16000000000000003</v>
      </c>
      <c r="T16" s="58">
        <v>30</v>
      </c>
      <c r="U16" s="58">
        <f>12/T16*$C16</f>
        <v>0.16000000000000003</v>
      </c>
      <c r="V16" s="58">
        <v>36</v>
      </c>
      <c r="W16" s="58">
        <f>12/V16*$C16</f>
        <v>0.13333333333333333</v>
      </c>
    </row>
    <row r="17" spans="1:23" ht="12.75">
      <c r="A17" s="55">
        <v>6</v>
      </c>
      <c r="B17" s="56" t="s">
        <v>98</v>
      </c>
      <c r="C17" s="57">
        <f>Штатка!D48</f>
        <v>0</v>
      </c>
      <c r="D17" s="58">
        <v>12</v>
      </c>
      <c r="E17" s="58">
        <f t="shared" si="0"/>
        <v>0</v>
      </c>
      <c r="F17" s="58">
        <v>12</v>
      </c>
      <c r="G17" s="58"/>
      <c r="H17" s="58">
        <v>12</v>
      </c>
      <c r="I17" s="58"/>
      <c r="J17" s="58">
        <v>12</v>
      </c>
      <c r="K17" s="58"/>
      <c r="L17" s="58">
        <v>12</v>
      </c>
      <c r="M17" s="58"/>
      <c r="N17" s="58">
        <v>1</v>
      </c>
      <c r="O17" s="58">
        <f t="shared" si="1"/>
        <v>0</v>
      </c>
      <c r="P17" s="58">
        <v>1</v>
      </c>
      <c r="Q17" s="58"/>
      <c r="R17" s="58">
        <v>30</v>
      </c>
      <c r="S17" s="58"/>
      <c r="T17" s="58">
        <v>30</v>
      </c>
      <c r="U17" s="58"/>
      <c r="V17" s="58">
        <v>36</v>
      </c>
      <c r="W17" s="58"/>
    </row>
    <row r="18" spans="1:23" ht="12.75">
      <c r="A18" s="55">
        <v>7</v>
      </c>
      <c r="B18" s="56" t="s">
        <v>99</v>
      </c>
      <c r="C18" s="60">
        <f>Штатка!D49</f>
        <v>0</v>
      </c>
      <c r="D18" s="58">
        <v>12</v>
      </c>
      <c r="E18" s="58">
        <f t="shared" si="0"/>
        <v>0</v>
      </c>
      <c r="F18" s="58">
        <v>12</v>
      </c>
      <c r="G18" s="58"/>
      <c r="H18" s="58">
        <v>12</v>
      </c>
      <c r="I18" s="58">
        <f>12/H18*$C18</f>
        <v>0</v>
      </c>
      <c r="J18" s="58">
        <v>12</v>
      </c>
      <c r="K18" s="58"/>
      <c r="L18" s="58">
        <v>12</v>
      </c>
      <c r="M18" s="58"/>
      <c r="N18" s="58">
        <v>2</v>
      </c>
      <c r="O18" s="58">
        <f t="shared" si="1"/>
        <v>0</v>
      </c>
      <c r="P18" s="58">
        <v>1</v>
      </c>
      <c r="Q18" s="58"/>
      <c r="R18" s="58">
        <v>30</v>
      </c>
      <c r="S18" s="58"/>
      <c r="T18" s="58">
        <v>30</v>
      </c>
      <c r="U18" s="58"/>
      <c r="V18" s="58">
        <v>36</v>
      </c>
      <c r="W18" s="58"/>
    </row>
    <row r="19" spans="1:23" ht="13.5" thickBot="1">
      <c r="A19" s="61"/>
      <c r="B19" s="62" t="s">
        <v>100</v>
      </c>
      <c r="C19" s="63">
        <f>SUM(C12:C18)</f>
        <v>2.4</v>
      </c>
      <c r="D19" s="64"/>
      <c r="E19" s="65">
        <f>SUM(E12:E18)</f>
        <v>2.4</v>
      </c>
      <c r="F19" s="64"/>
      <c r="G19" s="64">
        <f>SUM(G12:G18)</f>
        <v>0</v>
      </c>
      <c r="H19" s="64"/>
      <c r="I19" s="64">
        <f>SUM(I12:I18)</f>
        <v>0</v>
      </c>
      <c r="J19" s="64"/>
      <c r="K19" s="64">
        <f>SUM(K12:K18)</f>
        <v>0.4</v>
      </c>
      <c r="L19" s="64"/>
      <c r="M19" s="64">
        <f>SUM(M12:M18)</f>
        <v>2</v>
      </c>
      <c r="N19" s="64"/>
      <c r="O19" s="64">
        <f>SUM(O12:O18)</f>
        <v>14.4</v>
      </c>
      <c r="P19" s="64"/>
      <c r="Q19" s="64">
        <f>SUM(Q12:Q18)</f>
        <v>0</v>
      </c>
      <c r="R19" s="64"/>
      <c r="S19" s="64">
        <f>SUM(S12:S18)</f>
        <v>0.16000000000000003</v>
      </c>
      <c r="T19" s="64"/>
      <c r="U19" s="64">
        <f>SUM(U12:U18)</f>
        <v>0.16000000000000003</v>
      </c>
      <c r="V19" s="64"/>
      <c r="W19" s="66">
        <f>SUM(W12:W18)</f>
        <v>0.13333333333333333</v>
      </c>
    </row>
    <row r="20" spans="1:23" ht="13.5" thickBot="1">
      <c r="A20" s="61"/>
      <c r="B20" s="62" t="s">
        <v>101</v>
      </c>
      <c r="C20" s="67"/>
      <c r="D20" s="67"/>
      <c r="E20" s="8">
        <v>322</v>
      </c>
      <c r="F20" s="67"/>
      <c r="G20" s="8">
        <v>499.14</v>
      </c>
      <c r="H20" s="67"/>
      <c r="I20" s="8">
        <v>449</v>
      </c>
      <c r="J20" s="67"/>
      <c r="K20" s="8">
        <v>483</v>
      </c>
      <c r="L20" s="67"/>
      <c r="M20" s="8">
        <v>161</v>
      </c>
      <c r="N20" s="67"/>
      <c r="O20" s="8">
        <v>11</v>
      </c>
      <c r="P20" s="67"/>
      <c r="Q20" s="8">
        <v>16.5</v>
      </c>
      <c r="R20" s="67"/>
      <c r="S20" s="8">
        <v>338.5</v>
      </c>
      <c r="T20" s="67"/>
      <c r="U20" s="8">
        <v>330</v>
      </c>
      <c r="V20" s="67"/>
      <c r="W20" s="8">
        <v>355</v>
      </c>
    </row>
    <row r="21" spans="1:250" ht="13.5" thickBot="1">
      <c r="A21" s="61"/>
      <c r="B21" s="68" t="s">
        <v>102</v>
      </c>
      <c r="C21" s="69">
        <f>E21+G21+I21+K21+M21+O21+Q21+S21+U21+W21</f>
        <v>1.6006933333333335</v>
      </c>
      <c r="D21" s="70"/>
      <c r="E21" s="69">
        <f>E19*E20/1000</f>
        <v>0.7727999999999999</v>
      </c>
      <c r="F21" s="69"/>
      <c r="G21" s="69">
        <f>G19*G20/1000</f>
        <v>0</v>
      </c>
      <c r="H21" s="69"/>
      <c r="I21" s="69">
        <f>I19*I20/1000</f>
        <v>0</v>
      </c>
      <c r="J21" s="69"/>
      <c r="K21" s="69">
        <f>K19*K20/1000</f>
        <v>0.1932</v>
      </c>
      <c r="L21" s="69"/>
      <c r="M21" s="69">
        <f>M19*M20/1000</f>
        <v>0.322</v>
      </c>
      <c r="N21" s="69"/>
      <c r="O21" s="69">
        <f>O19*O20/1000</f>
        <v>0.1584</v>
      </c>
      <c r="P21" s="69"/>
      <c r="Q21" s="69">
        <f>Q19*Q20/1000</f>
        <v>0</v>
      </c>
      <c r="R21" s="69"/>
      <c r="S21" s="69">
        <f>S19*S20/1000</f>
        <v>0.054160000000000014</v>
      </c>
      <c r="T21" s="69"/>
      <c r="U21" s="69">
        <f>U19*U20/1000</f>
        <v>0.052800000000000014</v>
      </c>
      <c r="V21" s="69"/>
      <c r="W21" s="71">
        <f>W19*W20/1000</f>
        <v>0.04733333333333334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</row>
  </sheetData>
  <mergeCells count="21">
    <mergeCell ref="S9:S11"/>
    <mergeCell ref="U9:U11"/>
    <mergeCell ref="W9:W11"/>
    <mergeCell ref="T4:U8"/>
    <mergeCell ref="V4:W8"/>
    <mergeCell ref="E9:E11"/>
    <mergeCell ref="F9:F11"/>
    <mergeCell ref="G9:G11"/>
    <mergeCell ref="I9:I11"/>
    <mergeCell ref="K9:K11"/>
    <mergeCell ref="M9:M11"/>
    <mergeCell ref="O9:O11"/>
    <mergeCell ref="Q9:Q11"/>
    <mergeCell ref="L4:M8"/>
    <mergeCell ref="N4:O8"/>
    <mergeCell ref="P4:Q8"/>
    <mergeCell ref="R4:S8"/>
    <mergeCell ref="D4:E8"/>
    <mergeCell ref="F4:G8"/>
    <mergeCell ref="H4:I8"/>
    <mergeCell ref="J4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3"/>
  <sheetViews>
    <sheetView tabSelected="1" workbookViewId="0" topLeftCell="A4">
      <selection activeCell="I31" sqref="I31"/>
    </sheetView>
  </sheetViews>
  <sheetFormatPr defaultColWidth="9.00390625" defaultRowHeight="12.75"/>
  <cols>
    <col min="1" max="1" width="5.00390625" style="0" customWidth="1"/>
    <col min="2" max="2" width="39.875" style="0" customWidth="1"/>
    <col min="3" max="3" width="15.25390625" style="0" customWidth="1"/>
    <col min="4" max="5" width="9.75390625" style="0" customWidth="1"/>
    <col min="6" max="6" width="11.75390625" style="0" customWidth="1"/>
    <col min="8" max="8" width="9.625" style="0" bestFit="1" customWidth="1"/>
  </cols>
  <sheetData>
    <row r="2" ht="12.75">
      <c r="D2" t="s">
        <v>103</v>
      </c>
    </row>
    <row r="3" ht="12.75">
      <c r="D3" t="s">
        <v>104</v>
      </c>
    </row>
    <row r="4" ht="12.75">
      <c r="D4" t="s">
        <v>105</v>
      </c>
    </row>
    <row r="6" ht="12.75">
      <c r="D6" t="s">
        <v>106</v>
      </c>
    </row>
    <row r="11" spans="2:5" s="1" customFormat="1" ht="12.75">
      <c r="B11" s="73" t="s">
        <v>107</v>
      </c>
      <c r="C11" s="73"/>
      <c r="D11" s="73"/>
      <c r="E11" s="73"/>
    </row>
    <row r="12" s="1" customFormat="1" ht="12.75">
      <c r="B12" s="73" t="s">
        <v>108</v>
      </c>
    </row>
    <row r="13" s="1" customFormat="1" ht="12.75">
      <c r="B13" s="73" t="s">
        <v>109</v>
      </c>
    </row>
    <row r="14" s="1" customFormat="1" ht="12.75">
      <c r="B14" s="73" t="s">
        <v>110</v>
      </c>
    </row>
    <row r="15" s="1" customFormat="1" ht="12.75">
      <c r="B15" s="73"/>
    </row>
    <row r="17" spans="1:6" s="34" customFormat="1" ht="48.75" customHeight="1">
      <c r="A17" s="74" t="s">
        <v>111</v>
      </c>
      <c r="B17" s="24" t="s">
        <v>112</v>
      </c>
      <c r="C17" s="74" t="s">
        <v>113</v>
      </c>
      <c r="D17" s="74" t="s">
        <v>114</v>
      </c>
      <c r="E17" s="74" t="s">
        <v>115</v>
      </c>
      <c r="F17" s="74" t="s">
        <v>116</v>
      </c>
    </row>
    <row r="18" spans="1:6" ht="12.75">
      <c r="A18" s="8">
        <v>1</v>
      </c>
      <c r="B18" s="8" t="s">
        <v>117</v>
      </c>
      <c r="C18" s="8"/>
      <c r="D18" s="8"/>
      <c r="E18" s="8"/>
      <c r="F18" s="75">
        <f>Штатка!T52*12/1000-31.8</f>
        <v>205.43900927999996</v>
      </c>
    </row>
    <row r="19" spans="1:6" ht="12.75">
      <c r="A19" s="8">
        <v>2</v>
      </c>
      <c r="B19" s="8" t="s">
        <v>118</v>
      </c>
      <c r="C19" s="8"/>
      <c r="D19" s="8"/>
      <c r="E19" s="8"/>
      <c r="F19" s="15">
        <f>F18*26.2%</f>
        <v>53.825020431359995</v>
      </c>
    </row>
    <row r="20" spans="1:6" ht="12.75" hidden="1">
      <c r="A20" s="8"/>
      <c r="B20" s="8"/>
      <c r="C20" s="8"/>
      <c r="D20" s="8"/>
      <c r="E20" s="8"/>
      <c r="F20" s="15"/>
    </row>
    <row r="21" spans="1:6" ht="12.75">
      <c r="A21" s="8">
        <v>3</v>
      </c>
      <c r="B21" s="8" t="s">
        <v>119</v>
      </c>
      <c r="C21" s="8" t="s">
        <v>120</v>
      </c>
      <c r="D21" s="8">
        <v>632</v>
      </c>
      <c r="E21" s="8">
        <v>10.5</v>
      </c>
      <c r="F21" s="15">
        <f>D21*E21/1000</f>
        <v>6.636</v>
      </c>
    </row>
    <row r="22" spans="1:16" ht="31.5" customHeight="1">
      <c r="A22" s="8">
        <v>4</v>
      </c>
      <c r="B22" s="20" t="s">
        <v>121</v>
      </c>
      <c r="C22" s="8"/>
      <c r="D22" s="8"/>
      <c r="E22" s="8"/>
      <c r="F22" s="15">
        <f>F18*13.8%</f>
        <v>28.35058328064</v>
      </c>
      <c r="G22" s="336"/>
      <c r="H22" s="337"/>
      <c r="I22" s="337"/>
      <c r="J22" s="337"/>
      <c r="K22" s="337"/>
      <c r="L22" s="337"/>
      <c r="M22" s="337"/>
      <c r="N22" s="337"/>
      <c r="O22" s="337"/>
      <c r="P22" s="337"/>
    </row>
    <row r="23" spans="1:6" ht="12.75">
      <c r="A23" s="8">
        <v>5</v>
      </c>
      <c r="B23" s="8" t="s">
        <v>122</v>
      </c>
      <c r="C23" s="8"/>
      <c r="D23" s="8"/>
      <c r="E23" s="8"/>
      <c r="F23" s="15">
        <f>F24+F25+F26+F27</f>
        <v>2.2182933333333335</v>
      </c>
    </row>
    <row r="24" spans="1:6" ht="12.75">
      <c r="A24" s="76" t="s">
        <v>123</v>
      </c>
      <c r="B24" s="8" t="s">
        <v>124</v>
      </c>
      <c r="C24" s="8"/>
      <c r="D24" s="8"/>
      <c r="E24" s="8"/>
      <c r="F24" s="15">
        <f>'Спец.одежда'!C21</f>
        <v>1.6006933333333335</v>
      </c>
    </row>
    <row r="25" spans="1:6" ht="12.75">
      <c r="A25" s="76" t="s">
        <v>125</v>
      </c>
      <c r="B25" s="8" t="s">
        <v>126</v>
      </c>
      <c r="C25" s="8" t="s">
        <v>127</v>
      </c>
      <c r="D25" s="8">
        <v>482</v>
      </c>
      <c r="E25" s="8">
        <v>1</v>
      </c>
      <c r="F25" s="15">
        <f>D25*E25/1000</f>
        <v>0.482</v>
      </c>
    </row>
    <row r="26" spans="1:6" ht="12.75">
      <c r="A26" s="76" t="s">
        <v>128</v>
      </c>
      <c r="B26" s="8" t="s">
        <v>129</v>
      </c>
      <c r="C26" s="8" t="s">
        <v>130</v>
      </c>
      <c r="D26" s="8">
        <v>11.3</v>
      </c>
      <c r="E26" s="8">
        <v>1</v>
      </c>
      <c r="F26" s="15">
        <f>D26*E26*12/1000</f>
        <v>0.13560000000000003</v>
      </c>
    </row>
    <row r="27" spans="1:6" ht="12.75" hidden="1">
      <c r="A27" s="8"/>
      <c r="B27" s="8"/>
      <c r="C27" s="8"/>
      <c r="D27" s="8"/>
      <c r="E27" s="8"/>
      <c r="F27" s="8"/>
    </row>
    <row r="28" spans="1:7" ht="12.75">
      <c r="A28" s="8">
        <v>6</v>
      </c>
      <c r="B28" s="8" t="s">
        <v>131</v>
      </c>
      <c r="C28" s="8"/>
      <c r="D28" s="8"/>
      <c r="E28" s="8"/>
      <c r="F28" s="15">
        <f>4*F32*12/1000</f>
        <v>194.66448</v>
      </c>
      <c r="G28" s="77"/>
    </row>
    <row r="29" spans="1:8" s="80" customFormat="1" ht="12.75">
      <c r="A29" s="78">
        <v>7</v>
      </c>
      <c r="B29" s="78" t="s">
        <v>132</v>
      </c>
      <c r="C29" s="78" t="s">
        <v>133</v>
      </c>
      <c r="D29" s="78">
        <v>1.7</v>
      </c>
      <c r="E29" s="78">
        <f>F32</f>
        <v>4055.51</v>
      </c>
      <c r="F29" s="79">
        <f>D29*E29*12/1000</f>
        <v>82.732404</v>
      </c>
      <c r="H29" s="81"/>
    </row>
    <row r="30" spans="1:6" s="80" customFormat="1" ht="25.5" hidden="1">
      <c r="A30" s="78">
        <v>8</v>
      </c>
      <c r="B30" s="82" t="s">
        <v>134</v>
      </c>
      <c r="C30" s="78" t="s">
        <v>135</v>
      </c>
      <c r="D30" s="78"/>
      <c r="E30" s="78"/>
      <c r="F30" s="75"/>
    </row>
    <row r="31" spans="1:6" ht="12.75">
      <c r="A31" s="8"/>
      <c r="B31" s="8" t="s">
        <v>136</v>
      </c>
      <c r="C31" s="8"/>
      <c r="D31" s="8"/>
      <c r="E31" s="8"/>
      <c r="F31" s="16">
        <f>SUM(F18:F23)+F28+F29+F30</f>
        <v>573.8657903253334</v>
      </c>
    </row>
    <row r="32" spans="1:6" ht="12.75">
      <c r="A32" s="8"/>
      <c r="B32" s="8" t="s">
        <v>137</v>
      </c>
      <c r="C32" s="8"/>
      <c r="D32" s="8"/>
      <c r="E32" s="8"/>
      <c r="F32" s="8">
        <f>'Техн.хар.'!U18</f>
        <v>4055.51</v>
      </c>
    </row>
    <row r="33" spans="1:6" ht="12.75">
      <c r="A33" s="8"/>
      <c r="B33" s="8" t="s">
        <v>138</v>
      </c>
      <c r="C33" s="8"/>
      <c r="D33" s="8"/>
      <c r="E33" s="8"/>
      <c r="F33" s="83">
        <f>F31/F32*1000/12</f>
        <v>11.791895271809901</v>
      </c>
    </row>
    <row r="34" spans="1:6" ht="12.75">
      <c r="A34" s="8"/>
      <c r="B34" s="8" t="s">
        <v>139</v>
      </c>
      <c r="C34" s="8"/>
      <c r="D34" s="8"/>
      <c r="E34" s="8"/>
      <c r="F34" s="83">
        <f>F33*15%</f>
        <v>1.768784290771485</v>
      </c>
    </row>
    <row r="35" spans="1:8" ht="12.75">
      <c r="A35" s="8"/>
      <c r="B35" s="8" t="s">
        <v>140</v>
      </c>
      <c r="C35" s="8"/>
      <c r="D35" s="8"/>
      <c r="E35" s="8"/>
      <c r="F35" s="83">
        <f>F33+F34</f>
        <v>13.560679562581386</v>
      </c>
      <c r="H35" s="84"/>
    </row>
    <row r="36" spans="1:8" ht="12.75">
      <c r="A36" s="8"/>
      <c r="B36" s="8" t="s">
        <v>141</v>
      </c>
      <c r="C36" s="8"/>
      <c r="D36" s="8"/>
      <c r="E36" s="8"/>
      <c r="F36" s="83">
        <f>(F35)*0.18</f>
        <v>2.4409223212646496</v>
      </c>
      <c r="G36" s="73"/>
      <c r="H36" s="73"/>
    </row>
    <row r="37" spans="1:8" s="1" customFormat="1" ht="12.75">
      <c r="A37" s="17"/>
      <c r="B37" s="17" t="s">
        <v>142</v>
      </c>
      <c r="C37" s="17"/>
      <c r="D37" s="17"/>
      <c r="E37" s="17"/>
      <c r="F37" s="85">
        <f>F35+F36</f>
        <v>16.001601883846035</v>
      </c>
      <c r="G37" s="73"/>
      <c r="H37" s="14"/>
    </row>
    <row r="38" spans="1:8" s="13" customFormat="1" ht="12.75">
      <c r="A38" s="8"/>
      <c r="B38" s="8" t="s">
        <v>143</v>
      </c>
      <c r="C38" s="8" t="s">
        <v>144</v>
      </c>
      <c r="D38" s="8"/>
      <c r="E38" s="8"/>
      <c r="F38" s="83">
        <f>F28/F32/12*1.15*1.18*1000-0.08</f>
        <v>5.347999999999999</v>
      </c>
      <c r="G38" s="86"/>
      <c r="H38" s="14"/>
    </row>
    <row r="39" spans="1:8" s="13" customFormat="1" ht="12.75">
      <c r="A39" s="8"/>
      <c r="B39" s="8" t="s">
        <v>145</v>
      </c>
      <c r="C39" s="8" t="s">
        <v>144</v>
      </c>
      <c r="D39" s="8"/>
      <c r="E39" s="8"/>
      <c r="F39" s="83">
        <f>(F18+F19+F20+F21+F22+F23+F29+F30)/F32/12*1.15*1.18*1000+0.08</f>
        <v>10.653601883846036</v>
      </c>
      <c r="G39" s="86"/>
      <c r="H39" s="14"/>
    </row>
    <row r="40" spans="1:6" ht="12.75">
      <c r="A40" s="13"/>
      <c r="B40" s="13"/>
      <c r="C40" s="13"/>
      <c r="D40" s="13"/>
      <c r="E40" s="13"/>
      <c r="F40" s="87"/>
    </row>
    <row r="41" s="13" customFormat="1" ht="12.75"/>
    <row r="42" s="13" customFormat="1" ht="12.75"/>
    <row r="43" spans="2:4" s="13" customFormat="1" ht="12.75">
      <c r="B43" s="88" t="s">
        <v>146</v>
      </c>
      <c r="D43" s="13" t="s">
        <v>147</v>
      </c>
    </row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</sheetData>
  <mergeCells count="1">
    <mergeCell ref="G22:P22"/>
  </mergeCells>
  <printOptions/>
  <pageMargins left="0.61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84"/>
  <sheetViews>
    <sheetView workbookViewId="0" topLeftCell="C4">
      <selection activeCell="D22" sqref="D22"/>
    </sheetView>
  </sheetViews>
  <sheetFormatPr defaultColWidth="9.00390625" defaultRowHeight="12.75"/>
  <cols>
    <col min="1" max="1" width="6.375" style="195" customWidth="1"/>
    <col min="2" max="2" width="31.375" style="0" customWidth="1"/>
    <col min="3" max="3" width="8.875" style="0" customWidth="1"/>
    <col min="4" max="4" width="4.875" style="0" customWidth="1"/>
    <col min="5" max="5" width="5.00390625" style="0" customWidth="1"/>
    <col min="6" max="6" width="5.75390625" style="0" customWidth="1"/>
    <col min="7" max="7" width="8.25390625" style="0" customWidth="1"/>
    <col min="8" max="8" width="9.00390625" style="0" customWidth="1"/>
    <col min="9" max="9" width="6.375" style="0" customWidth="1"/>
    <col min="10" max="10" width="6.75390625" style="0" customWidth="1"/>
    <col min="11" max="11" width="10.00390625" style="0" customWidth="1"/>
    <col min="12" max="12" width="5.75390625" style="0" customWidth="1"/>
    <col min="13" max="14" width="6.375" style="0" customWidth="1"/>
    <col min="15" max="15" width="5.25390625" style="0" customWidth="1"/>
    <col min="16" max="16" width="9.625" style="0" customWidth="1"/>
    <col min="17" max="17" width="7.375" style="0" customWidth="1"/>
    <col min="18" max="18" width="8.00390625" style="0" customWidth="1"/>
    <col min="19" max="19" width="8.625" style="0" customWidth="1"/>
    <col min="20" max="20" width="11.125" style="0" customWidth="1"/>
    <col min="21" max="21" width="4.875" style="0" customWidth="1"/>
    <col min="22" max="22" width="3.375" style="0" customWidth="1"/>
    <col min="23" max="23" width="8.25390625" style="0" customWidth="1"/>
    <col min="24" max="24" width="6.00390625" style="0" customWidth="1"/>
    <col min="25" max="25" width="5.25390625" style="0" customWidth="1"/>
  </cols>
  <sheetData>
    <row r="1" spans="1:18" s="90" customFormat="1" ht="7.5" customHeight="1">
      <c r="A1" s="89"/>
      <c r="R1" s="91" t="s">
        <v>148</v>
      </c>
    </row>
    <row r="2" spans="1:18" s="90" customFormat="1" ht="12.75" customHeight="1">
      <c r="A2" s="89"/>
      <c r="B2" s="92" t="s">
        <v>149</v>
      </c>
      <c r="R2" s="93" t="s">
        <v>150</v>
      </c>
    </row>
    <row r="3" spans="1:18" s="90" customFormat="1" ht="7.5" customHeight="1">
      <c r="A3" s="89"/>
      <c r="R3" s="93" t="s">
        <v>151</v>
      </c>
    </row>
    <row r="4" spans="1:18" s="90" customFormat="1" ht="6" customHeight="1">
      <c r="A4" s="89"/>
      <c r="R4" s="93"/>
    </row>
    <row r="5" spans="1:21" s="90" customFormat="1" ht="12.75">
      <c r="A5" s="89"/>
      <c r="S5" s="338" t="s">
        <v>152</v>
      </c>
      <c r="T5" s="339"/>
      <c r="U5" s="94"/>
    </row>
    <row r="6" spans="1:21" s="90" customFormat="1" ht="12.75">
      <c r="A6" s="89"/>
      <c r="R6" s="95" t="s">
        <v>153</v>
      </c>
      <c r="S6" s="307">
        <v>301017</v>
      </c>
      <c r="T6" s="308"/>
      <c r="U6" s="96"/>
    </row>
    <row r="7" spans="1:21" s="90" customFormat="1" ht="16.5">
      <c r="A7" s="89"/>
      <c r="B7" s="309" t="s">
        <v>154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97"/>
      <c r="P7" s="97"/>
      <c r="R7" s="95" t="s">
        <v>155</v>
      </c>
      <c r="S7" s="310">
        <v>57825401</v>
      </c>
      <c r="T7" s="311"/>
      <c r="U7" s="96"/>
    </row>
    <row r="8" spans="1:16" s="90" customFormat="1" ht="15.75">
      <c r="A8" s="89"/>
      <c r="B8" s="98" t="s">
        <v>156</v>
      </c>
      <c r="C8" s="299" t="s">
        <v>157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99"/>
      <c r="P8" s="99"/>
    </row>
    <row r="9" spans="1:16" s="90" customFormat="1" ht="9.75" customHeight="1">
      <c r="A9" s="89"/>
      <c r="C9" s="300" t="s">
        <v>158</v>
      </c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52"/>
      <c r="P9" s="52"/>
    </row>
    <row r="10" spans="1:16" s="90" customFormat="1" ht="15.75">
      <c r="A10" s="89"/>
      <c r="B10" s="98" t="s">
        <v>159</v>
      </c>
      <c r="C10" s="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99"/>
      <c r="P10" s="99"/>
    </row>
    <row r="11" spans="1:16" s="90" customFormat="1" ht="9.75" customHeight="1">
      <c r="A11" s="89"/>
      <c r="C11" s="301" t="s">
        <v>160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52"/>
      <c r="P11" s="52"/>
    </row>
    <row r="12" s="90" customFormat="1" ht="12.75">
      <c r="A12" s="89"/>
    </row>
    <row r="13" spans="1:17" s="90" customFormat="1" ht="12.75" customHeight="1">
      <c r="A13" s="89"/>
      <c r="B13" s="309" t="s">
        <v>161</v>
      </c>
      <c r="C13" s="309"/>
      <c r="D13" s="309"/>
      <c r="E13" s="309"/>
      <c r="F13" s="309"/>
      <c r="G13" s="309"/>
      <c r="H13" s="309"/>
      <c r="I13" s="302"/>
      <c r="J13" s="303" t="s">
        <v>162</v>
      </c>
      <c r="K13" s="303"/>
      <c r="L13" s="303"/>
      <c r="M13" s="303" t="s">
        <v>163</v>
      </c>
      <c r="N13" s="303"/>
      <c r="O13" s="100"/>
      <c r="Q13" s="100"/>
    </row>
    <row r="14" spans="1:14" s="90" customFormat="1" ht="12.75">
      <c r="A14" s="89"/>
      <c r="B14" s="304"/>
      <c r="C14" s="304"/>
      <c r="D14" s="304"/>
      <c r="E14" s="304"/>
      <c r="F14" s="304"/>
      <c r="G14" s="304"/>
      <c r="H14" s="304"/>
      <c r="I14" s="305"/>
      <c r="J14" s="306"/>
      <c r="K14" s="157"/>
      <c r="L14" s="157"/>
      <c r="M14" s="157"/>
      <c r="N14" s="340"/>
    </row>
    <row r="17" spans="1:21" s="106" customFormat="1" ht="12" customHeight="1">
      <c r="A17" s="101"/>
      <c r="B17" s="101"/>
      <c r="C17" s="101"/>
      <c r="D17" s="101"/>
      <c r="E17" s="101"/>
      <c r="F17" s="101"/>
      <c r="G17" s="101"/>
      <c r="H17" s="101"/>
      <c r="I17" s="102" t="s">
        <v>164</v>
      </c>
      <c r="J17" s="103"/>
      <c r="K17" s="103"/>
      <c r="L17" s="103"/>
      <c r="M17" s="103"/>
      <c r="N17" s="104"/>
      <c r="O17" s="102" t="s">
        <v>165</v>
      </c>
      <c r="P17" s="104"/>
      <c r="Q17" s="101"/>
      <c r="R17" s="101"/>
      <c r="S17" s="101"/>
      <c r="T17" s="101"/>
      <c r="U17" s="105"/>
    </row>
    <row r="18" spans="1:25" s="106" customFormat="1" ht="52.5" customHeight="1">
      <c r="A18" s="107" t="s">
        <v>166</v>
      </c>
      <c r="B18" s="107" t="s">
        <v>167</v>
      </c>
      <c r="C18" s="108" t="s">
        <v>168</v>
      </c>
      <c r="D18" s="108" t="s">
        <v>169</v>
      </c>
      <c r="E18" s="108" t="s">
        <v>170</v>
      </c>
      <c r="F18" s="108" t="s">
        <v>171</v>
      </c>
      <c r="G18" s="107" t="s">
        <v>172</v>
      </c>
      <c r="H18" s="107" t="s">
        <v>173</v>
      </c>
      <c r="I18" s="109" t="s">
        <v>174</v>
      </c>
      <c r="J18" s="109" t="s">
        <v>175</v>
      </c>
      <c r="K18" s="109" t="s">
        <v>176</v>
      </c>
      <c r="L18" s="109" t="s">
        <v>177</v>
      </c>
      <c r="M18" s="109" t="s">
        <v>178</v>
      </c>
      <c r="N18" s="109" t="s">
        <v>179</v>
      </c>
      <c r="O18" s="110" t="s">
        <v>180</v>
      </c>
      <c r="P18" s="110" t="s">
        <v>181</v>
      </c>
      <c r="Q18" s="108" t="s">
        <v>182</v>
      </c>
      <c r="R18" s="108" t="s">
        <v>183</v>
      </c>
      <c r="S18" s="107" t="s">
        <v>184</v>
      </c>
      <c r="T18" s="107" t="s">
        <v>185</v>
      </c>
      <c r="U18" s="111" t="s">
        <v>186</v>
      </c>
      <c r="V18" s="112" t="s">
        <v>187</v>
      </c>
      <c r="W18" s="106" t="s">
        <v>188</v>
      </c>
      <c r="X18" s="106" t="s">
        <v>189</v>
      </c>
      <c r="Y18" s="106" t="s">
        <v>190</v>
      </c>
    </row>
    <row r="19" spans="2:25" s="106" customFormat="1" ht="16.5" customHeight="1">
      <c r="B19" s="113"/>
      <c r="C19" s="114"/>
      <c r="D19" s="114"/>
      <c r="E19" s="114"/>
      <c r="F19" s="114"/>
      <c r="G19" s="113"/>
      <c r="H19" s="113"/>
      <c r="I19" s="114"/>
      <c r="J19" s="114"/>
      <c r="K19" s="114"/>
      <c r="L19" s="114"/>
      <c r="M19" s="114"/>
      <c r="N19" s="114"/>
      <c r="O19" s="113"/>
      <c r="P19" s="113"/>
      <c r="Q19" s="114"/>
      <c r="R19" s="114"/>
      <c r="S19" s="113"/>
      <c r="T19" s="113"/>
      <c r="U19" s="115"/>
      <c r="V19" s="116"/>
      <c r="W19" s="116"/>
      <c r="X19" s="116"/>
      <c r="Y19" s="116"/>
    </row>
    <row r="20" spans="1:25" s="106" customFormat="1" ht="11.25" customHeight="1" hidden="1">
      <c r="A20" s="117">
        <v>1</v>
      </c>
      <c r="B20" s="118"/>
      <c r="C20" s="119"/>
      <c r="D20" s="120"/>
      <c r="E20" s="121">
        <v>5</v>
      </c>
      <c r="F20" s="121"/>
      <c r="G20" s="122"/>
      <c r="H20" s="123"/>
      <c r="I20" s="124"/>
      <c r="J20" s="124"/>
      <c r="K20" s="124"/>
      <c r="L20" s="124"/>
      <c r="M20" s="124"/>
      <c r="N20" s="124"/>
      <c r="O20" s="123"/>
      <c r="P20" s="123"/>
      <c r="Q20" s="124"/>
      <c r="R20" s="124"/>
      <c r="S20" s="123"/>
      <c r="T20" s="123"/>
      <c r="U20" s="125"/>
      <c r="V20" s="126">
        <v>1</v>
      </c>
      <c r="W20" s="126"/>
      <c r="X20" s="126"/>
      <c r="Y20" s="116">
        <v>1</v>
      </c>
    </row>
    <row r="21" spans="1:25" s="106" customFormat="1" ht="12" customHeight="1" hidden="1">
      <c r="A21" s="117">
        <v>2</v>
      </c>
      <c r="B21" s="118"/>
      <c r="C21" s="119"/>
      <c r="D21" s="120"/>
      <c r="E21" s="121">
        <v>5</v>
      </c>
      <c r="F21" s="121"/>
      <c r="G21" s="122"/>
      <c r="H21" s="123"/>
      <c r="I21" s="124"/>
      <c r="J21" s="124"/>
      <c r="K21" s="124"/>
      <c r="L21" s="124"/>
      <c r="M21" s="124"/>
      <c r="N21" s="124"/>
      <c r="O21" s="123"/>
      <c r="P21" s="123"/>
      <c r="Q21" s="124"/>
      <c r="R21" s="124"/>
      <c r="S21" s="123"/>
      <c r="T21" s="123"/>
      <c r="U21" s="125"/>
      <c r="V21" s="126">
        <v>2</v>
      </c>
      <c r="W21" s="126"/>
      <c r="X21" s="126"/>
      <c r="Y21" s="116">
        <v>2</v>
      </c>
    </row>
    <row r="22" spans="1:25" s="106" customFormat="1" ht="12" customHeight="1" hidden="1">
      <c r="A22" s="117">
        <v>3</v>
      </c>
      <c r="B22" s="118"/>
      <c r="C22" s="119"/>
      <c r="D22" s="120"/>
      <c r="E22" s="121">
        <v>5</v>
      </c>
      <c r="F22" s="121"/>
      <c r="G22" s="122"/>
      <c r="H22" s="123"/>
      <c r="I22" s="124"/>
      <c r="J22" s="124"/>
      <c r="K22" s="124"/>
      <c r="L22" s="124"/>
      <c r="M22" s="124"/>
      <c r="N22" s="124"/>
      <c r="O22" s="123"/>
      <c r="P22" s="123"/>
      <c r="Q22" s="124"/>
      <c r="R22" s="124"/>
      <c r="S22" s="123"/>
      <c r="T22" s="123"/>
      <c r="U22" s="125"/>
      <c r="V22" s="126">
        <v>3</v>
      </c>
      <c r="W22" s="126"/>
      <c r="X22" s="126"/>
      <c r="Y22" s="116">
        <v>3</v>
      </c>
    </row>
    <row r="23" spans="1:25" s="106" customFormat="1" ht="12" customHeight="1" hidden="1">
      <c r="A23" s="117">
        <v>4</v>
      </c>
      <c r="B23" s="118"/>
      <c r="C23" s="119"/>
      <c r="D23" s="120"/>
      <c r="E23" s="121">
        <v>5</v>
      </c>
      <c r="F23" s="121"/>
      <c r="G23" s="122"/>
      <c r="H23" s="123"/>
      <c r="I23" s="124"/>
      <c r="J23" s="124"/>
      <c r="K23" s="124"/>
      <c r="L23" s="124"/>
      <c r="M23" s="124"/>
      <c r="N23" s="124"/>
      <c r="O23" s="123"/>
      <c r="P23" s="123"/>
      <c r="Q23" s="124"/>
      <c r="R23" s="124"/>
      <c r="S23" s="123"/>
      <c r="T23" s="123"/>
      <c r="U23" s="125"/>
      <c r="V23" s="126">
        <v>4</v>
      </c>
      <c r="W23" s="126"/>
      <c r="X23" s="126"/>
      <c r="Y23" s="116">
        <v>4</v>
      </c>
    </row>
    <row r="24" spans="1:25" s="106" customFormat="1" ht="12" customHeight="1" hidden="1">
      <c r="A24" s="117">
        <v>5</v>
      </c>
      <c r="B24" s="118"/>
      <c r="C24" s="119"/>
      <c r="D24" s="120"/>
      <c r="E24" s="121">
        <v>5</v>
      </c>
      <c r="F24" s="121"/>
      <c r="G24" s="122"/>
      <c r="H24" s="123"/>
      <c r="I24" s="124"/>
      <c r="J24" s="124"/>
      <c r="K24" s="124"/>
      <c r="L24" s="124"/>
      <c r="M24" s="124"/>
      <c r="N24" s="124"/>
      <c r="O24" s="123"/>
      <c r="P24" s="123"/>
      <c r="Q24" s="124"/>
      <c r="R24" s="124"/>
      <c r="S24" s="123"/>
      <c r="T24" s="123"/>
      <c r="U24" s="125"/>
      <c r="V24" s="126">
        <v>5</v>
      </c>
      <c r="W24" s="126"/>
      <c r="X24" s="126"/>
      <c r="Y24" s="116">
        <v>1</v>
      </c>
    </row>
    <row r="25" spans="1:25" s="106" customFormat="1" ht="12" customHeight="1" hidden="1">
      <c r="A25" s="117">
        <v>6</v>
      </c>
      <c r="B25" s="118"/>
      <c r="C25" s="119"/>
      <c r="D25" s="120"/>
      <c r="E25" s="121">
        <v>7</v>
      </c>
      <c r="F25" s="121"/>
      <c r="G25" s="122"/>
      <c r="H25" s="123"/>
      <c r="I25" s="124"/>
      <c r="J25" s="124"/>
      <c r="K25" s="124"/>
      <c r="L25" s="124"/>
      <c r="M25" s="124"/>
      <c r="N25" s="124"/>
      <c r="O25" s="123"/>
      <c r="P25" s="123"/>
      <c r="Q25" s="124"/>
      <c r="R25" s="124"/>
      <c r="S25" s="123"/>
      <c r="T25" s="123"/>
      <c r="U25" s="125"/>
      <c r="V25" s="126">
        <v>6</v>
      </c>
      <c r="W25" s="126"/>
      <c r="X25" s="126"/>
      <c r="Y25" s="116">
        <v>2</v>
      </c>
    </row>
    <row r="26" spans="1:25" s="106" customFormat="1" ht="12" customHeight="1" hidden="1">
      <c r="A26" s="117">
        <v>7</v>
      </c>
      <c r="B26" s="118"/>
      <c r="C26" s="119"/>
      <c r="D26" s="120"/>
      <c r="E26" s="121">
        <v>7</v>
      </c>
      <c r="F26" s="121"/>
      <c r="G26" s="122"/>
      <c r="H26" s="123"/>
      <c r="I26" s="124"/>
      <c r="J26" s="124"/>
      <c r="K26" s="124"/>
      <c r="L26" s="124"/>
      <c r="M26" s="124"/>
      <c r="N26" s="124"/>
      <c r="O26" s="123"/>
      <c r="P26" s="123"/>
      <c r="Q26" s="124"/>
      <c r="R26" s="124"/>
      <c r="S26" s="123"/>
      <c r="T26" s="123"/>
      <c r="U26" s="125"/>
      <c r="V26" s="126">
        <v>7</v>
      </c>
      <c r="W26" s="126"/>
      <c r="X26" s="126"/>
      <c r="Y26" s="116">
        <v>3</v>
      </c>
    </row>
    <row r="27" spans="1:25" s="106" customFormat="1" ht="12" customHeight="1" hidden="1">
      <c r="A27" s="117">
        <v>8</v>
      </c>
      <c r="B27" s="118"/>
      <c r="C27" s="119"/>
      <c r="D27" s="120"/>
      <c r="E27" s="121">
        <v>7</v>
      </c>
      <c r="F27" s="121"/>
      <c r="G27" s="122"/>
      <c r="H27" s="123"/>
      <c r="I27" s="124"/>
      <c r="J27" s="124"/>
      <c r="K27" s="124"/>
      <c r="L27" s="124"/>
      <c r="M27" s="124"/>
      <c r="N27" s="124"/>
      <c r="O27" s="123"/>
      <c r="P27" s="123"/>
      <c r="Q27" s="124"/>
      <c r="R27" s="124"/>
      <c r="S27" s="123"/>
      <c r="T27" s="123"/>
      <c r="U27" s="125"/>
      <c r="V27" s="126">
        <v>8</v>
      </c>
      <c r="W27" s="126"/>
      <c r="X27" s="126"/>
      <c r="Y27" s="116">
        <v>4</v>
      </c>
    </row>
    <row r="28" spans="1:25" s="106" customFormat="1" ht="12" customHeight="1" hidden="1">
      <c r="A28" s="117">
        <v>9</v>
      </c>
      <c r="B28" s="118"/>
      <c r="C28" s="119"/>
      <c r="D28" s="120"/>
      <c r="E28" s="121">
        <v>7</v>
      </c>
      <c r="F28" s="121"/>
      <c r="G28" s="122"/>
      <c r="H28" s="123"/>
      <c r="I28" s="124"/>
      <c r="J28" s="124"/>
      <c r="K28" s="124"/>
      <c r="L28" s="124"/>
      <c r="M28" s="124"/>
      <c r="N28" s="124"/>
      <c r="O28" s="123"/>
      <c r="P28" s="123"/>
      <c r="Q28" s="124"/>
      <c r="R28" s="124"/>
      <c r="S28" s="123"/>
      <c r="T28" s="123"/>
      <c r="U28" s="125"/>
      <c r="V28" s="126">
        <v>9</v>
      </c>
      <c r="W28" s="126"/>
      <c r="X28" s="126"/>
      <c r="Y28" s="116">
        <v>1</v>
      </c>
    </row>
    <row r="29" spans="1:25" s="106" customFormat="1" ht="12" customHeight="1" hidden="1">
      <c r="A29" s="117">
        <v>10</v>
      </c>
      <c r="B29" s="118"/>
      <c r="C29" s="119"/>
      <c r="D29" s="120"/>
      <c r="E29" s="121">
        <v>7</v>
      </c>
      <c r="F29" s="121"/>
      <c r="G29" s="122"/>
      <c r="H29" s="123"/>
      <c r="I29" s="124"/>
      <c r="J29" s="124"/>
      <c r="K29" s="124"/>
      <c r="L29" s="124"/>
      <c r="M29" s="124"/>
      <c r="N29" s="124"/>
      <c r="O29" s="123"/>
      <c r="P29" s="123"/>
      <c r="Q29" s="124"/>
      <c r="R29" s="124"/>
      <c r="S29" s="123"/>
      <c r="T29" s="123"/>
      <c r="U29" s="125"/>
      <c r="V29" s="126">
        <v>10</v>
      </c>
      <c r="W29" s="126"/>
      <c r="X29" s="126"/>
      <c r="Y29" s="116">
        <v>2</v>
      </c>
    </row>
    <row r="30" spans="1:25" s="106" customFormat="1" ht="12" customHeight="1" hidden="1">
      <c r="A30" s="117">
        <v>11</v>
      </c>
      <c r="B30" s="118"/>
      <c r="C30" s="119"/>
      <c r="D30" s="120"/>
      <c r="E30" s="121">
        <v>12</v>
      </c>
      <c r="F30" s="121"/>
      <c r="G30" s="122"/>
      <c r="H30" s="123"/>
      <c r="I30" s="124"/>
      <c r="J30" s="124"/>
      <c r="K30" s="124"/>
      <c r="L30" s="124"/>
      <c r="M30" s="124"/>
      <c r="N30" s="124"/>
      <c r="O30" s="123"/>
      <c r="P30" s="123"/>
      <c r="Q30" s="124"/>
      <c r="R30" s="124"/>
      <c r="S30" s="123"/>
      <c r="T30" s="123"/>
      <c r="U30" s="125"/>
      <c r="V30" s="126"/>
      <c r="W30" s="126"/>
      <c r="X30" s="126"/>
      <c r="Y30" s="116">
        <v>3</v>
      </c>
    </row>
    <row r="31" spans="1:25" s="106" customFormat="1" ht="12" customHeight="1" hidden="1">
      <c r="A31" s="117">
        <v>12</v>
      </c>
      <c r="B31" s="118"/>
      <c r="C31" s="119"/>
      <c r="D31" s="120"/>
      <c r="E31" s="121">
        <v>12</v>
      </c>
      <c r="F31" s="121"/>
      <c r="G31" s="122"/>
      <c r="H31" s="123"/>
      <c r="I31" s="124"/>
      <c r="J31" s="124"/>
      <c r="K31" s="124"/>
      <c r="L31" s="124"/>
      <c r="M31" s="124"/>
      <c r="N31" s="124"/>
      <c r="O31" s="123"/>
      <c r="P31" s="123"/>
      <c r="Q31" s="124"/>
      <c r="R31" s="124"/>
      <c r="S31" s="123"/>
      <c r="T31" s="123"/>
      <c r="U31" s="125"/>
      <c r="V31" s="126"/>
      <c r="W31" s="126"/>
      <c r="X31" s="126"/>
      <c r="Y31" s="116">
        <v>4</v>
      </c>
    </row>
    <row r="32" spans="1:25" s="106" customFormat="1" ht="12" customHeight="1" hidden="1">
      <c r="A32" s="117">
        <v>13</v>
      </c>
      <c r="B32" s="118"/>
      <c r="C32" s="119"/>
      <c r="D32" s="120"/>
      <c r="E32" s="121">
        <v>12</v>
      </c>
      <c r="F32" s="121"/>
      <c r="G32" s="122"/>
      <c r="H32" s="123"/>
      <c r="I32" s="124"/>
      <c r="J32" s="124"/>
      <c r="K32" s="124"/>
      <c r="L32" s="124"/>
      <c r="M32" s="124"/>
      <c r="N32" s="124"/>
      <c r="O32" s="123"/>
      <c r="P32" s="123"/>
      <c r="Q32" s="124"/>
      <c r="R32" s="124"/>
      <c r="S32" s="123"/>
      <c r="T32" s="123"/>
      <c r="U32" s="125"/>
      <c r="V32" s="126"/>
      <c r="W32" s="126"/>
      <c r="X32" s="126"/>
      <c r="Y32" s="116">
        <v>1</v>
      </c>
    </row>
    <row r="33" spans="1:25" s="106" customFormat="1" ht="12" customHeight="1" hidden="1">
      <c r="A33" s="117">
        <v>14</v>
      </c>
      <c r="B33" s="118"/>
      <c r="C33" s="119"/>
      <c r="D33" s="120"/>
      <c r="E33" s="121">
        <v>12</v>
      </c>
      <c r="F33" s="121"/>
      <c r="G33" s="122"/>
      <c r="H33" s="123"/>
      <c r="I33" s="124"/>
      <c r="J33" s="124"/>
      <c r="K33" s="124"/>
      <c r="L33" s="124"/>
      <c r="M33" s="124"/>
      <c r="N33" s="124"/>
      <c r="O33" s="123"/>
      <c r="P33" s="123"/>
      <c r="Q33" s="124"/>
      <c r="R33" s="124"/>
      <c r="S33" s="123"/>
      <c r="T33" s="123"/>
      <c r="U33" s="125"/>
      <c r="V33" s="126"/>
      <c r="W33" s="126"/>
      <c r="X33" s="126"/>
      <c r="Y33" s="116">
        <v>2</v>
      </c>
    </row>
    <row r="34" spans="1:25" s="106" customFormat="1" ht="12" customHeight="1" hidden="1">
      <c r="A34" s="117">
        <v>15</v>
      </c>
      <c r="B34" s="118"/>
      <c r="C34" s="119"/>
      <c r="D34" s="120"/>
      <c r="E34" s="121">
        <v>12</v>
      </c>
      <c r="F34" s="121"/>
      <c r="G34" s="122"/>
      <c r="H34" s="123"/>
      <c r="I34" s="124"/>
      <c r="J34" s="124"/>
      <c r="K34" s="124"/>
      <c r="L34" s="124"/>
      <c r="M34" s="124"/>
      <c r="N34" s="124"/>
      <c r="O34" s="123"/>
      <c r="P34" s="123"/>
      <c r="Q34" s="124"/>
      <c r="R34" s="124"/>
      <c r="S34" s="123"/>
      <c r="T34" s="123"/>
      <c r="U34" s="125"/>
      <c r="V34" s="126"/>
      <c r="W34" s="126"/>
      <c r="X34" s="126"/>
      <c r="Y34" s="116">
        <v>3</v>
      </c>
    </row>
    <row r="35" spans="1:25" s="106" customFormat="1" ht="12" customHeight="1" hidden="1">
      <c r="A35" s="117">
        <v>16</v>
      </c>
      <c r="B35" s="118"/>
      <c r="C35" s="119"/>
      <c r="D35" s="120"/>
      <c r="E35" s="121"/>
      <c r="F35" s="121"/>
      <c r="G35" s="122"/>
      <c r="H35" s="123"/>
      <c r="I35" s="124"/>
      <c r="J35" s="124"/>
      <c r="K35" s="124"/>
      <c r="L35" s="124"/>
      <c r="M35" s="124"/>
      <c r="N35" s="124"/>
      <c r="O35" s="123"/>
      <c r="P35" s="123"/>
      <c r="Q35" s="124"/>
      <c r="R35" s="124"/>
      <c r="S35" s="123"/>
      <c r="T35" s="123"/>
      <c r="U35" s="125"/>
      <c r="V35" s="126"/>
      <c r="W35" s="126"/>
      <c r="X35" s="126"/>
      <c r="Y35" s="116">
        <v>4</v>
      </c>
    </row>
    <row r="36" spans="1:25" s="106" customFormat="1" ht="12" customHeight="1" hidden="1">
      <c r="A36" s="117">
        <v>17</v>
      </c>
      <c r="B36" s="118"/>
      <c r="C36" s="119"/>
      <c r="D36" s="120"/>
      <c r="E36" s="121"/>
      <c r="F36" s="121"/>
      <c r="G36" s="122"/>
      <c r="H36" s="123"/>
      <c r="I36" s="124"/>
      <c r="J36" s="124"/>
      <c r="K36" s="124"/>
      <c r="L36" s="124"/>
      <c r="M36" s="124"/>
      <c r="N36" s="124"/>
      <c r="O36" s="123"/>
      <c r="P36" s="123"/>
      <c r="Q36" s="124"/>
      <c r="R36" s="124"/>
      <c r="S36" s="123"/>
      <c r="T36" s="123"/>
      <c r="U36" s="125"/>
      <c r="V36" s="126"/>
      <c r="W36" s="126"/>
      <c r="X36" s="126"/>
      <c r="Y36" s="116">
        <v>1</v>
      </c>
    </row>
    <row r="37" spans="1:25" s="106" customFormat="1" ht="12" customHeight="1" hidden="1">
      <c r="A37" s="117">
        <v>18</v>
      </c>
      <c r="B37" s="118"/>
      <c r="C37" s="119"/>
      <c r="D37" s="120"/>
      <c r="E37" s="121"/>
      <c r="F37" s="121"/>
      <c r="G37" s="122"/>
      <c r="H37" s="123"/>
      <c r="I37" s="124"/>
      <c r="J37" s="124"/>
      <c r="K37" s="124"/>
      <c r="L37" s="124"/>
      <c r="M37" s="124"/>
      <c r="N37" s="124"/>
      <c r="O37" s="123"/>
      <c r="P37" s="123"/>
      <c r="Q37" s="124"/>
      <c r="R37" s="124"/>
      <c r="S37" s="123"/>
      <c r="T37" s="123"/>
      <c r="U37" s="125"/>
      <c r="V37" s="126"/>
      <c r="W37" s="126"/>
      <c r="X37" s="126"/>
      <c r="Y37" s="116">
        <v>2</v>
      </c>
    </row>
    <row r="38" spans="1:25" s="106" customFormat="1" ht="12" customHeight="1" hidden="1">
      <c r="A38" s="117">
        <v>19</v>
      </c>
      <c r="B38" s="118"/>
      <c r="C38" s="119"/>
      <c r="D38" s="120"/>
      <c r="E38" s="121"/>
      <c r="F38" s="121"/>
      <c r="G38" s="122"/>
      <c r="H38" s="123"/>
      <c r="I38" s="124"/>
      <c r="J38" s="124"/>
      <c r="K38" s="124"/>
      <c r="L38" s="124"/>
      <c r="M38" s="124"/>
      <c r="N38" s="124"/>
      <c r="O38" s="123"/>
      <c r="P38" s="123"/>
      <c r="Q38" s="124"/>
      <c r="R38" s="124"/>
      <c r="S38" s="123"/>
      <c r="T38" s="123"/>
      <c r="U38" s="125"/>
      <c r="V38" s="126"/>
      <c r="W38" s="126"/>
      <c r="X38" s="126"/>
      <c r="Y38" s="116">
        <v>3</v>
      </c>
    </row>
    <row r="39" spans="1:25" s="106" customFormat="1" ht="12" customHeight="1" hidden="1">
      <c r="A39" s="117">
        <v>20</v>
      </c>
      <c r="B39" s="118"/>
      <c r="C39" s="119"/>
      <c r="D39" s="120"/>
      <c r="E39" s="121"/>
      <c r="F39" s="121"/>
      <c r="G39" s="122"/>
      <c r="H39" s="123"/>
      <c r="I39" s="124"/>
      <c r="J39" s="124"/>
      <c r="K39" s="124"/>
      <c r="L39" s="124"/>
      <c r="M39" s="124"/>
      <c r="N39" s="124"/>
      <c r="O39" s="123"/>
      <c r="P39" s="123"/>
      <c r="Q39" s="124"/>
      <c r="R39" s="124"/>
      <c r="S39" s="123"/>
      <c r="T39" s="123"/>
      <c r="U39" s="125"/>
      <c r="V39" s="126"/>
      <c r="W39" s="126"/>
      <c r="X39" s="126"/>
      <c r="Y39" s="116">
        <v>4</v>
      </c>
    </row>
    <row r="40" spans="1:25" s="106" customFormat="1" ht="12" customHeight="1" hidden="1">
      <c r="A40" s="117">
        <v>21</v>
      </c>
      <c r="B40" s="118"/>
      <c r="C40" s="119"/>
      <c r="D40" s="120"/>
      <c r="E40" s="121"/>
      <c r="F40" s="121"/>
      <c r="G40" s="122"/>
      <c r="H40" s="123"/>
      <c r="I40" s="124"/>
      <c r="J40" s="124"/>
      <c r="K40" s="124"/>
      <c r="L40" s="124"/>
      <c r="M40" s="124"/>
      <c r="N40" s="124"/>
      <c r="O40" s="123"/>
      <c r="P40" s="123"/>
      <c r="Q40" s="124"/>
      <c r="R40" s="124"/>
      <c r="S40" s="123"/>
      <c r="T40" s="123"/>
      <c r="U40" s="125"/>
      <c r="V40" s="126"/>
      <c r="W40" s="126"/>
      <c r="X40" s="126"/>
      <c r="Y40" s="116"/>
    </row>
    <row r="41" spans="1:25" s="106" customFormat="1" ht="12" customHeight="1" hidden="1">
      <c r="A41" s="117">
        <v>22</v>
      </c>
      <c r="B41" s="118"/>
      <c r="C41" s="119"/>
      <c r="D41" s="120"/>
      <c r="E41" s="121"/>
      <c r="F41" s="121"/>
      <c r="G41" s="122"/>
      <c r="H41" s="123"/>
      <c r="I41" s="124"/>
      <c r="J41" s="124"/>
      <c r="K41" s="124"/>
      <c r="L41" s="124"/>
      <c r="M41" s="124"/>
      <c r="N41" s="124"/>
      <c r="O41" s="123"/>
      <c r="P41" s="123"/>
      <c r="Q41" s="124"/>
      <c r="R41" s="124"/>
      <c r="S41" s="123"/>
      <c r="T41" s="123"/>
      <c r="U41" s="125"/>
      <c r="V41" s="126"/>
      <c r="W41" s="126"/>
      <c r="X41" s="126"/>
      <c r="Y41" s="116"/>
    </row>
    <row r="42" spans="1:25" s="13" customFormat="1" ht="12.75" customHeight="1">
      <c r="A42" s="127"/>
      <c r="B42" s="128"/>
      <c r="C42" s="129"/>
      <c r="D42" s="129"/>
      <c r="E42" s="129"/>
      <c r="F42" s="129"/>
      <c r="G42" s="130"/>
      <c r="H42" s="131"/>
      <c r="I42" s="129"/>
      <c r="J42" s="129"/>
      <c r="K42" s="129"/>
      <c r="L42" s="129"/>
      <c r="M42" s="129"/>
      <c r="N42" s="129"/>
      <c r="O42" s="129"/>
      <c r="P42" s="132"/>
      <c r="Q42" s="132"/>
      <c r="R42" s="132"/>
      <c r="S42" s="132"/>
      <c r="T42" s="132"/>
      <c r="U42" s="133"/>
      <c r="V42" s="134"/>
      <c r="W42" s="135"/>
      <c r="X42" s="135"/>
      <c r="Y42" s="136"/>
    </row>
    <row r="43" spans="1:27" s="80" customFormat="1" ht="25.5">
      <c r="A43" s="137" t="s">
        <v>191</v>
      </c>
      <c r="B43" s="138" t="s">
        <v>192</v>
      </c>
      <c r="C43" s="139">
        <v>0.4</v>
      </c>
      <c r="D43" s="140">
        <f aca="true" t="shared" si="0" ref="D43:D50">C43</f>
        <v>0.4</v>
      </c>
      <c r="E43" s="141">
        <v>12</v>
      </c>
      <c r="F43" s="141">
        <v>5</v>
      </c>
      <c r="G43" s="142">
        <f>H43/166.08</f>
        <v>33.164739884393065</v>
      </c>
      <c r="H43" s="143">
        <v>5508</v>
      </c>
      <c r="I43" s="144">
        <f>H43*0.04</f>
        <v>220.32</v>
      </c>
      <c r="J43" s="141"/>
      <c r="K43" s="141"/>
      <c r="L43" s="141"/>
      <c r="M43" s="141"/>
      <c r="N43" s="141"/>
      <c r="O43" s="143">
        <v>30</v>
      </c>
      <c r="P43" s="145">
        <f>(H43+I43+J43+L43+M43+N43)*O43/100</f>
        <v>1718.4959999999999</v>
      </c>
      <c r="Q43" s="145">
        <f>(H43+I43+J43+K43+L43+M43+N43+P43)*0.3</f>
        <v>2234.0447999999997</v>
      </c>
      <c r="R43" s="145">
        <f>(H43+I43+J43+K43+L43+M43+N43+P43)*0.3</f>
        <v>2234.0447999999997</v>
      </c>
      <c r="S43" s="145">
        <f>H43+I43+J43+K43+L43+M43+N43+P43+Q43+R43</f>
        <v>11914.905599999998</v>
      </c>
      <c r="T43" s="145">
        <f>S43*D43</f>
        <v>4765.96224</v>
      </c>
      <c r="U43" s="146">
        <v>4</v>
      </c>
      <c r="V43" s="147">
        <v>4</v>
      </c>
      <c r="W43" s="148">
        <f>(H43+I43+J43+L43+M43+N43)*D43</f>
        <v>2291.328</v>
      </c>
      <c r="X43" s="148">
        <f>P43*D43</f>
        <v>687.3984</v>
      </c>
      <c r="Y43" s="149">
        <v>1</v>
      </c>
      <c r="Z43" s="150"/>
      <c r="AA43" s="88"/>
    </row>
    <row r="44" spans="1:27" s="80" customFormat="1" ht="38.25">
      <c r="A44" s="137" t="s">
        <v>193</v>
      </c>
      <c r="B44" s="151" t="s">
        <v>194</v>
      </c>
      <c r="C44" s="139"/>
      <c r="D44" s="140">
        <f t="shared" si="0"/>
        <v>0</v>
      </c>
      <c r="E44" s="141">
        <v>12</v>
      </c>
      <c r="F44" s="141">
        <v>5</v>
      </c>
      <c r="G44" s="142">
        <f>H44/166.08</f>
        <v>33.164739884393065</v>
      </c>
      <c r="H44" s="143">
        <v>5508</v>
      </c>
      <c r="I44" s="144"/>
      <c r="J44" s="141"/>
      <c r="K44" s="141"/>
      <c r="L44" s="141"/>
      <c r="M44" s="141"/>
      <c r="N44" s="144"/>
      <c r="O44" s="143">
        <v>30</v>
      </c>
      <c r="P44" s="145">
        <f>(H44+I44+J44+L44+M44+N44)*O44/100</f>
        <v>1652.4</v>
      </c>
      <c r="Q44" s="145">
        <f>(H44+I44+J44+K44+L44+M44+N44+P44)*0.3</f>
        <v>2148.12</v>
      </c>
      <c r="R44" s="145">
        <f>(H44+I44+J44+K44+L44+M44+N44+P44)*0.3</f>
        <v>2148.12</v>
      </c>
      <c r="S44" s="145">
        <f>H44+I44+J44+K44+L44+M44+N44+P44+Q44+R44</f>
        <v>11456.64</v>
      </c>
      <c r="T44" s="145">
        <f>S44*D44</f>
        <v>0</v>
      </c>
      <c r="U44" s="146">
        <v>4</v>
      </c>
      <c r="V44" s="147">
        <v>4</v>
      </c>
      <c r="W44" s="148">
        <f>(H44+I44+J44+L44+M44+N44)*D44</f>
        <v>0</v>
      </c>
      <c r="X44" s="148">
        <f>P44*D44</f>
        <v>0</v>
      </c>
      <c r="Y44" s="149">
        <v>1</v>
      </c>
      <c r="Z44" s="150"/>
      <c r="AA44" s="88"/>
    </row>
    <row r="45" spans="1:27" s="80" customFormat="1" ht="12.75">
      <c r="A45" s="137" t="s">
        <v>195</v>
      </c>
      <c r="B45" s="138" t="s">
        <v>196</v>
      </c>
      <c r="C45" s="139">
        <v>2</v>
      </c>
      <c r="D45" s="140">
        <f t="shared" si="0"/>
        <v>2</v>
      </c>
      <c r="E45" s="141">
        <v>12</v>
      </c>
      <c r="F45" s="141">
        <v>2</v>
      </c>
      <c r="G45" s="142">
        <f>H45/166.08</f>
        <v>20.881502890173408</v>
      </c>
      <c r="H45" s="141">
        <v>3468</v>
      </c>
      <c r="I45" s="144">
        <f>H45*0.04</f>
        <v>138.72</v>
      </c>
      <c r="J45" s="141"/>
      <c r="K45" s="141"/>
      <c r="L45" s="141"/>
      <c r="M45" s="141"/>
      <c r="N45" s="144"/>
      <c r="O45" s="143">
        <v>30</v>
      </c>
      <c r="P45" s="145">
        <f>(H45+I45+J45+L45+M45+N45)*O45/100</f>
        <v>1082.0159999999998</v>
      </c>
      <c r="Q45" s="145">
        <f>(H45+I45+J45+K45+L45+M45+N45+P45)*0.3</f>
        <v>1406.6208</v>
      </c>
      <c r="R45" s="145">
        <f>(H45+I45+J45+K45+L45+M45+N45+P45)*0.3</f>
        <v>1406.6208</v>
      </c>
      <c r="S45" s="145">
        <f>H45+I45+J45+K45+L45+M45+N45+P45+Q45+R45</f>
        <v>7501.977599999999</v>
      </c>
      <c r="T45" s="145">
        <f>S45*D45</f>
        <v>15003.955199999999</v>
      </c>
      <c r="U45" s="146">
        <v>4</v>
      </c>
      <c r="V45" s="147">
        <v>8</v>
      </c>
      <c r="W45" s="148">
        <f>(H45+I45+J45+L45+M45+N45)*D45</f>
        <v>7213.44</v>
      </c>
      <c r="X45" s="148">
        <f>P45*D45</f>
        <v>2164.0319999999997</v>
      </c>
      <c r="Y45" s="149">
        <v>1</v>
      </c>
      <c r="Z45" s="150"/>
      <c r="AA45" s="88"/>
    </row>
    <row r="46" spans="1:27" s="80" customFormat="1" ht="12.75" hidden="1">
      <c r="A46" s="137"/>
      <c r="B46" s="138"/>
      <c r="C46" s="152"/>
      <c r="D46" s="140">
        <f t="shared" si="0"/>
        <v>0</v>
      </c>
      <c r="E46" s="141"/>
      <c r="F46" s="141"/>
      <c r="G46" s="142"/>
      <c r="H46" s="141"/>
      <c r="I46" s="144"/>
      <c r="J46" s="141"/>
      <c r="K46" s="141"/>
      <c r="L46" s="141"/>
      <c r="M46" s="141"/>
      <c r="N46" s="144"/>
      <c r="O46" s="143">
        <v>30</v>
      </c>
      <c r="P46" s="145"/>
      <c r="Q46" s="145"/>
      <c r="R46" s="145"/>
      <c r="S46" s="145"/>
      <c r="T46" s="145"/>
      <c r="U46" s="146">
        <v>4</v>
      </c>
      <c r="V46" s="147">
        <v>4</v>
      </c>
      <c r="W46" s="148"/>
      <c r="X46" s="148"/>
      <c r="Y46" s="149"/>
      <c r="Z46" s="150"/>
      <c r="AA46" s="88"/>
    </row>
    <row r="47" spans="1:27" s="80" customFormat="1" ht="12.75">
      <c r="A47" s="137" t="s">
        <v>197</v>
      </c>
      <c r="B47" s="138" t="s">
        <v>198</v>
      </c>
      <c r="C47" s="139"/>
      <c r="D47" s="140">
        <f t="shared" si="0"/>
        <v>0</v>
      </c>
      <c r="E47" s="141">
        <v>12</v>
      </c>
      <c r="F47" s="141">
        <v>5</v>
      </c>
      <c r="G47" s="142">
        <f>H47/166.08</f>
        <v>33.164739884393065</v>
      </c>
      <c r="H47" s="143">
        <v>5508</v>
      </c>
      <c r="I47" s="144">
        <f>H47*0.04</f>
        <v>220.32</v>
      </c>
      <c r="J47" s="141"/>
      <c r="K47" s="141"/>
      <c r="L47" s="141"/>
      <c r="M47" s="141"/>
      <c r="N47" s="141"/>
      <c r="O47" s="143">
        <v>30</v>
      </c>
      <c r="P47" s="145">
        <f>(H47+I47+J47+L47+M47+N47)*O47/100</f>
        <v>1718.4959999999999</v>
      </c>
      <c r="Q47" s="145">
        <f>(H47+I47+J47+K47+L47+M47+N47+P47)*0.3</f>
        <v>2234.0447999999997</v>
      </c>
      <c r="R47" s="145">
        <f>(H47+I47+J47+K47+L47+M47+N47+P47)*0.3</f>
        <v>2234.0447999999997</v>
      </c>
      <c r="S47" s="145">
        <f>H47+I47+J47+K47+L47+M47+N47+P47+Q47+R47</f>
        <v>11914.905599999998</v>
      </c>
      <c r="T47" s="145">
        <f>S47*D47</f>
        <v>0</v>
      </c>
      <c r="U47" s="146">
        <v>4</v>
      </c>
      <c r="V47" s="147">
        <v>4</v>
      </c>
      <c r="W47" s="148">
        <f>(H47+I47+J47+L47+M47+N47)*D47</f>
        <v>0</v>
      </c>
      <c r="X47" s="148">
        <f>P47*D47</f>
        <v>0</v>
      </c>
      <c r="Y47" s="149">
        <v>1</v>
      </c>
      <c r="Z47" s="150"/>
      <c r="AA47" s="88"/>
    </row>
    <row r="48" spans="1:27" s="80" customFormat="1" ht="12.75">
      <c r="A48" s="137" t="s">
        <v>199</v>
      </c>
      <c r="B48" s="138" t="s">
        <v>98</v>
      </c>
      <c r="C48" s="139"/>
      <c r="D48" s="140">
        <f t="shared" si="0"/>
        <v>0</v>
      </c>
      <c r="E48" s="141">
        <v>12</v>
      </c>
      <c r="F48" s="141">
        <v>5</v>
      </c>
      <c r="G48" s="142">
        <f>H48/166.08</f>
        <v>33.164739884393065</v>
      </c>
      <c r="H48" s="143">
        <v>5508</v>
      </c>
      <c r="I48" s="144">
        <f>H48*0.04</f>
        <v>220.32</v>
      </c>
      <c r="J48" s="141"/>
      <c r="K48" s="141"/>
      <c r="L48" s="141"/>
      <c r="M48" s="141"/>
      <c r="N48" s="141"/>
      <c r="O48" s="143">
        <v>30</v>
      </c>
      <c r="P48" s="145">
        <f>(H48+I48+J48+L48+M48+N48)*O48/100</f>
        <v>1718.4959999999999</v>
      </c>
      <c r="Q48" s="145">
        <f>(H48+I48+J48+K48+L48+M48+N48+P48)*0.3</f>
        <v>2234.0447999999997</v>
      </c>
      <c r="R48" s="145">
        <f>(H48+I48+J48+K48+L48+M48+N48+P48)*0.3</f>
        <v>2234.0447999999997</v>
      </c>
      <c r="S48" s="145">
        <f>H48+I48+J48+K48+L48+M48+N48+P48+Q48+R48</f>
        <v>11914.905599999998</v>
      </c>
      <c r="T48" s="145">
        <f>S48*D48</f>
        <v>0</v>
      </c>
      <c r="U48" s="146">
        <v>4</v>
      </c>
      <c r="V48" s="147">
        <v>4</v>
      </c>
      <c r="W48" s="148">
        <f>(H48+I48+J48+L48+M48+N48)*D48</f>
        <v>0</v>
      </c>
      <c r="X48" s="148">
        <f>P48*D48</f>
        <v>0</v>
      </c>
      <c r="Y48" s="149">
        <v>1</v>
      </c>
      <c r="Z48" s="150"/>
      <c r="AA48" s="88"/>
    </row>
    <row r="49" spans="1:27" s="80" customFormat="1" ht="12.75">
      <c r="A49" s="137" t="s">
        <v>200</v>
      </c>
      <c r="B49" s="138" t="s">
        <v>201</v>
      </c>
      <c r="C49" s="152"/>
      <c r="D49" s="140">
        <f t="shared" si="0"/>
        <v>0</v>
      </c>
      <c r="E49" s="141">
        <v>12</v>
      </c>
      <c r="F49" s="141">
        <v>5</v>
      </c>
      <c r="G49" s="142">
        <f>H49/166.08</f>
        <v>33.164739884393065</v>
      </c>
      <c r="H49" s="143">
        <v>5508</v>
      </c>
      <c r="I49" s="144"/>
      <c r="J49" s="141"/>
      <c r="K49" s="141"/>
      <c r="L49" s="141"/>
      <c r="M49" s="141"/>
      <c r="N49" s="141"/>
      <c r="O49" s="143">
        <v>30</v>
      </c>
      <c r="P49" s="145">
        <f>(H49+I49+J49+L49+M49+N49)*O49/100</f>
        <v>1652.4</v>
      </c>
      <c r="Q49" s="145">
        <f>(H49+I49+J49+K49+L49+M49+N49+P49)*0.3</f>
        <v>2148.12</v>
      </c>
      <c r="R49" s="145">
        <f>(H49+I49+J49+K49+L49+M49+N49+P49)*0.3</f>
        <v>2148.12</v>
      </c>
      <c r="S49" s="145">
        <f>H49+I49+J49+K49+L49+M49+N49+P49+Q49+R49</f>
        <v>11456.64</v>
      </c>
      <c r="T49" s="145">
        <f>S49*D49</f>
        <v>0</v>
      </c>
      <c r="U49" s="146">
        <v>4</v>
      </c>
      <c r="V49" s="147">
        <v>4</v>
      </c>
      <c r="W49" s="148">
        <f>(H49+I49+J49+L49+M49+N49)*D49</f>
        <v>0</v>
      </c>
      <c r="X49" s="148">
        <f>P49*D49</f>
        <v>0</v>
      </c>
      <c r="Y49" s="149">
        <v>1</v>
      </c>
      <c r="Z49" s="150"/>
      <c r="AA49" s="88"/>
    </row>
    <row r="50" spans="1:27" s="80" customFormat="1" ht="12.75">
      <c r="A50" s="137" t="s">
        <v>202</v>
      </c>
      <c r="B50" s="153" t="s">
        <v>203</v>
      </c>
      <c r="C50" s="154">
        <v>0</v>
      </c>
      <c r="D50" s="140">
        <f t="shared" si="0"/>
        <v>0</v>
      </c>
      <c r="E50" s="155">
        <v>12</v>
      </c>
      <c r="F50" s="155"/>
      <c r="G50" s="142">
        <f>H50/166.08</f>
        <v>21.074181117533715</v>
      </c>
      <c r="H50" s="156">
        <v>3500</v>
      </c>
      <c r="I50" s="158"/>
      <c r="J50" s="158"/>
      <c r="K50" s="158"/>
      <c r="L50" s="158"/>
      <c r="M50" s="158"/>
      <c r="N50" s="158"/>
      <c r="O50" s="143">
        <v>38.17049999999999</v>
      </c>
      <c r="P50" s="145">
        <f>(H50+I50+J50+L50+M50+N50)*O50/100</f>
        <v>1335.9674999999997</v>
      </c>
      <c r="Q50" s="145">
        <f>(H50+I50+J50+K50+L50+M50+N50+P50)*0.3</f>
        <v>1450.7902499999998</v>
      </c>
      <c r="R50" s="145">
        <f>(H50+I50+J50+K50+L50+M50+N50+P50)*0.3</f>
        <v>1450.7902499999998</v>
      </c>
      <c r="S50" s="145">
        <f>H50+I50+J50+K50+L50+M50+N50+P50+Q50+R50</f>
        <v>7737.548</v>
      </c>
      <c r="T50" s="145">
        <f>S50*D50</f>
        <v>0</v>
      </c>
      <c r="U50" s="146">
        <v>4</v>
      </c>
      <c r="V50" s="147">
        <v>4</v>
      </c>
      <c r="W50" s="159">
        <f>(H50+I50+J50+L50+M50+N50)*D50</f>
        <v>0</v>
      </c>
      <c r="X50" s="159"/>
      <c r="Y50" s="160"/>
      <c r="AA50" s="88"/>
    </row>
    <row r="51" spans="1:27" s="80" customFormat="1" ht="12.75">
      <c r="A51" s="137"/>
      <c r="B51" s="153"/>
      <c r="C51" s="161"/>
      <c r="D51" s="155"/>
      <c r="E51" s="155"/>
      <c r="F51" s="155"/>
      <c r="G51" s="142"/>
      <c r="H51" s="156"/>
      <c r="I51" s="158"/>
      <c r="J51" s="158"/>
      <c r="K51" s="158"/>
      <c r="L51" s="158"/>
      <c r="M51" s="158"/>
      <c r="N51" s="158"/>
      <c r="O51" s="143"/>
      <c r="P51" s="145"/>
      <c r="Q51" s="145"/>
      <c r="R51" s="145"/>
      <c r="S51" s="145"/>
      <c r="T51" s="145"/>
      <c r="U51" s="146"/>
      <c r="V51" s="162"/>
      <c r="W51" s="159"/>
      <c r="X51" s="159"/>
      <c r="Y51" s="160"/>
      <c r="AA51" s="88"/>
    </row>
    <row r="52" spans="1:25" s="1" customFormat="1" ht="12.75">
      <c r="A52" s="163"/>
      <c r="B52" s="163" t="s">
        <v>204</v>
      </c>
      <c r="C52" s="164">
        <f>SUM(C43:C50)</f>
        <v>2.4</v>
      </c>
      <c r="D52" s="164">
        <f>SUM(D43:D50)</f>
        <v>2.4</v>
      </c>
      <c r="E52" s="165"/>
      <c r="F52" s="165"/>
      <c r="G52" s="165"/>
      <c r="H52" s="165">
        <f aca="true" t="shared" si="1" ref="H52:T52">SUM(H43:H50)</f>
        <v>34508</v>
      </c>
      <c r="I52" s="165">
        <f t="shared" si="1"/>
        <v>799.6799999999998</v>
      </c>
      <c r="J52" s="165">
        <f t="shared" si="1"/>
        <v>0</v>
      </c>
      <c r="K52" s="165">
        <f t="shared" si="1"/>
        <v>0</v>
      </c>
      <c r="L52" s="165">
        <f t="shared" si="1"/>
        <v>0</v>
      </c>
      <c r="M52" s="165">
        <f t="shared" si="1"/>
        <v>0</v>
      </c>
      <c r="N52" s="165">
        <f t="shared" si="1"/>
        <v>0</v>
      </c>
      <c r="O52" s="165">
        <f t="shared" si="1"/>
        <v>248.1705</v>
      </c>
      <c r="P52" s="165">
        <f t="shared" si="1"/>
        <v>10878.271499999999</v>
      </c>
      <c r="Q52" s="165">
        <f t="shared" si="1"/>
        <v>13855.785449999998</v>
      </c>
      <c r="R52" s="165">
        <f t="shared" si="1"/>
        <v>13855.785449999998</v>
      </c>
      <c r="S52" s="165">
        <f t="shared" si="1"/>
        <v>73897.52239999999</v>
      </c>
      <c r="T52" s="165">
        <f t="shared" si="1"/>
        <v>19769.917439999997</v>
      </c>
      <c r="U52" s="166"/>
      <c r="V52" s="167"/>
      <c r="W52" s="168"/>
      <c r="X52" s="168"/>
      <c r="Y52" s="169"/>
    </row>
    <row r="53" spans="1:25" ht="12.75">
      <c r="A53" s="170"/>
      <c r="B53" s="171"/>
      <c r="C53" s="172"/>
      <c r="D53" s="173"/>
      <c r="E53" s="172"/>
      <c r="F53" s="172"/>
      <c r="G53" s="174"/>
      <c r="H53" s="175"/>
      <c r="I53" s="175"/>
      <c r="J53" s="175"/>
      <c r="K53" s="175"/>
      <c r="L53" s="172"/>
      <c r="M53" s="175"/>
      <c r="N53" s="175"/>
      <c r="O53" s="176"/>
      <c r="P53" s="177"/>
      <c r="Q53" s="177"/>
      <c r="R53" s="177"/>
      <c r="S53" s="177"/>
      <c r="T53" s="177"/>
      <c r="U53" s="178"/>
      <c r="V53" s="179"/>
      <c r="W53" s="159"/>
      <c r="X53" s="159"/>
      <c r="Y53" s="160"/>
    </row>
    <row r="54" spans="1:25" ht="12.75">
      <c r="A54" s="180"/>
      <c r="B54" s="181" t="s">
        <v>205</v>
      </c>
      <c r="C54" s="182"/>
      <c r="D54" s="183"/>
      <c r="E54" s="182"/>
      <c r="F54" s="182"/>
      <c r="G54" s="184"/>
      <c r="H54" s="185"/>
      <c r="I54" s="185"/>
      <c r="J54" s="185"/>
      <c r="K54" s="185"/>
      <c r="L54" s="182"/>
      <c r="M54" s="182"/>
      <c r="N54" s="185"/>
      <c r="O54" s="186"/>
      <c r="P54" s="187"/>
      <c r="Q54" s="187"/>
      <c r="R54" s="187"/>
      <c r="T54" s="187"/>
      <c r="U54" s="188"/>
      <c r="V54" s="189"/>
      <c r="W54" s="159"/>
      <c r="X54" s="159"/>
      <c r="Y54" s="160"/>
    </row>
    <row r="55" spans="1:25" ht="12.75">
      <c r="A55" s="180"/>
      <c r="B55" s="190" t="s">
        <v>206</v>
      </c>
      <c r="C55" s="182"/>
      <c r="D55" s="183"/>
      <c r="E55" s="182"/>
      <c r="F55" s="182"/>
      <c r="G55" s="184"/>
      <c r="H55" s="187">
        <f>T52</f>
        <v>19769.917439999997</v>
      </c>
      <c r="I55" s="185"/>
      <c r="J55" s="185"/>
      <c r="K55" s="185"/>
      <c r="L55" s="182"/>
      <c r="M55" s="182"/>
      <c r="N55" s="185"/>
      <c r="O55" s="186"/>
      <c r="P55" s="187"/>
      <c r="Q55" s="187"/>
      <c r="R55" s="187"/>
      <c r="T55" s="187"/>
      <c r="U55" s="188"/>
      <c r="V55" s="191"/>
      <c r="W55" s="159"/>
      <c r="X55" s="159"/>
      <c r="Y55" s="160"/>
    </row>
    <row r="56" spans="1:25" ht="12.75">
      <c r="A56" s="180"/>
      <c r="B56" s="190" t="s">
        <v>207</v>
      </c>
      <c r="C56" s="192"/>
      <c r="D56" s="193"/>
      <c r="E56" s="192"/>
      <c r="F56" s="192"/>
      <c r="G56" s="192"/>
      <c r="H56" s="187">
        <f>T52</f>
        <v>19769.917439999997</v>
      </c>
      <c r="I56" s="192"/>
      <c r="J56" s="192"/>
      <c r="K56" s="192"/>
      <c r="L56" s="192"/>
      <c r="M56" s="192"/>
      <c r="N56" s="192"/>
      <c r="O56" s="192"/>
      <c r="P56" s="187"/>
      <c r="Q56" s="187"/>
      <c r="R56" s="187"/>
      <c r="S56" s="187"/>
      <c r="T56" s="187"/>
      <c r="U56" s="188"/>
      <c r="V56" s="159"/>
      <c r="W56" s="159"/>
      <c r="X56" s="159"/>
      <c r="Y56" s="160"/>
    </row>
    <row r="57" spans="1:25" s="90" customFormat="1" ht="12.75">
      <c r="A57" s="180"/>
      <c r="B57" s="192"/>
      <c r="C57" s="182"/>
      <c r="D57" s="183"/>
      <c r="E57" s="182"/>
      <c r="F57" s="182"/>
      <c r="G57" s="184"/>
      <c r="H57" s="192"/>
      <c r="I57" s="185"/>
      <c r="J57" s="185"/>
      <c r="K57" s="185"/>
      <c r="L57" s="182"/>
      <c r="M57" s="182"/>
      <c r="N57" s="185"/>
      <c r="O57" s="186"/>
      <c r="P57" s="187"/>
      <c r="Q57" s="187"/>
      <c r="R57" s="187"/>
      <c r="S57" s="187"/>
      <c r="T57" s="187"/>
      <c r="U57" s="188"/>
      <c r="V57" s="159"/>
      <c r="W57" s="188"/>
      <c r="X57" s="188"/>
      <c r="Y57" s="194"/>
    </row>
    <row r="58" spans="2:25" ht="12.75">
      <c r="B58" s="88" t="s">
        <v>208</v>
      </c>
      <c r="C58" s="196"/>
      <c r="D58" s="197"/>
      <c r="E58" s="198"/>
      <c r="F58" s="198"/>
      <c r="G58" s="199"/>
      <c r="H58" s="200" t="s">
        <v>209</v>
      </c>
      <c r="I58" s="200"/>
      <c r="J58" s="200"/>
      <c r="K58" s="200"/>
      <c r="L58" s="200"/>
      <c r="M58" s="200"/>
      <c r="N58" s="200"/>
      <c r="O58" s="200"/>
      <c r="P58" s="159"/>
      <c r="Q58" s="159"/>
      <c r="R58" s="159"/>
      <c r="S58" s="159"/>
      <c r="T58" s="159"/>
      <c r="U58" s="159"/>
      <c r="V58" s="37"/>
      <c r="W58" s="37"/>
      <c r="X58" s="37"/>
      <c r="Y58" s="37"/>
    </row>
    <row r="59" spans="2:25" ht="12.75">
      <c r="B59" s="88"/>
      <c r="C59" s="199"/>
      <c r="D59" s="197"/>
      <c r="E59" s="198"/>
      <c r="F59" s="198"/>
      <c r="H59" s="200"/>
      <c r="I59" s="200"/>
      <c r="J59" s="200"/>
      <c r="K59" s="200"/>
      <c r="L59" s="200"/>
      <c r="M59" s="200"/>
      <c r="N59" s="199" t="s">
        <v>210</v>
      </c>
      <c r="O59" s="197"/>
      <c r="P59" s="198"/>
      <c r="Q59" s="198">
        <f>T52</f>
        <v>19769.917439999997</v>
      </c>
      <c r="R59" t="s">
        <v>211</v>
      </c>
      <c r="S59" s="200"/>
      <c r="T59" s="200">
        <f>Q59*12</f>
        <v>237239.00927999997</v>
      </c>
      <c r="U59" s="200" t="s">
        <v>212</v>
      </c>
      <c r="V59" s="200"/>
      <c r="W59" s="200"/>
      <c r="X59" s="37"/>
      <c r="Y59" s="37"/>
    </row>
    <row r="60" spans="2:25" ht="12.75">
      <c r="B60" s="13" t="s">
        <v>146</v>
      </c>
      <c r="H60" s="200" t="s">
        <v>147</v>
      </c>
      <c r="P60" s="201"/>
      <c r="Q60" s="201"/>
      <c r="R60" s="201"/>
      <c r="S60" s="201"/>
      <c r="T60" s="201"/>
      <c r="U60" s="201"/>
      <c r="V60" s="37"/>
      <c r="W60" s="37"/>
      <c r="X60" s="37"/>
      <c r="Y60" s="37"/>
    </row>
    <row r="61" spans="16:25" ht="12.75"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2:25" ht="12.75">
      <c r="B62" t="s">
        <v>213</v>
      </c>
      <c r="H62" t="s">
        <v>214</v>
      </c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6:25" ht="12.75"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2:25" ht="12.75">
      <c r="B64" t="s">
        <v>215</v>
      </c>
      <c r="H64" t="s">
        <v>216</v>
      </c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6:25" ht="12.75"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6:25" ht="12.75"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6:25" ht="12.75"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6:25" ht="12.75"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6:25" ht="12.75"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6:25" ht="12.75"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6:25" ht="12.75"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6:25" ht="12.75"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6:25" ht="12.75"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6:25" ht="12.75"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6:25" ht="12.75"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6:25" ht="12.75"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6:25" ht="12.75"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6:25" ht="12.75"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6:25" ht="12.75"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6:25" ht="12.75"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6:25" ht="12.75"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6:25" ht="12.75"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6:25" ht="12.75"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6:25" ht="12.75"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6:25" ht="12.75"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6:25" ht="12.75"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6:25" ht="12.75"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6:25" ht="12.75"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6:25" ht="12.75"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6:25" ht="12.75"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6:25" ht="12.75"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6:25" ht="12.75"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6:25" ht="12.75"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6:25" ht="12.75"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6:25" ht="12.75"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6:25" ht="12.75"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6:25" ht="12.75"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6:25" ht="12.75"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6:25" ht="12.75"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6:25" ht="12.75"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6:25" ht="12.75"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6:25" ht="12.75"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6:25" ht="12.75"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6:25" ht="12.75"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6:25" ht="12.75"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6:25" ht="12.75"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6:25" ht="12.75"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6:25" ht="12.75"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6:25" ht="12.75"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6:25" ht="12.75"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6:25" ht="12.75"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6:25" ht="12.75"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6:25" ht="12.75"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6:25" ht="12.75"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6:25" ht="12.75"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6:25" ht="12.75"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6:25" ht="12.75"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6:25" ht="12.75"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6:25" ht="12.75"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6:25" ht="12.75"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6:25" ht="12.75"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6:25" ht="12.75"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6:25" ht="12.75"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6:25" ht="12.75"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6:25" ht="12.75"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6:25" ht="12.75"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6:25" ht="12.75"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6:25" ht="12.75"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6:25" ht="12.75"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6:25" ht="12.75"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6:25" ht="12.75"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6:25" ht="12.75"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6:25" ht="12.75"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6:25" ht="12.75"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6:25" ht="12.75"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6:25" ht="12.75"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6:25" ht="12.75"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6:25" ht="12.75"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6:25" ht="12.75"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6:25" ht="12.75"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6:25" ht="12.75"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6:25" ht="12.75"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6:25" ht="12.75"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6:25" ht="12.75"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6:25" ht="12.75"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6:25" ht="12.75"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6:25" ht="12.75"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6:25" ht="12.75"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6:25" ht="12.75"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6:25" ht="12.75"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6:25" ht="12.75"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6:25" ht="12.75"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6:25" ht="12.75"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6:25" ht="12.75"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6:25" ht="12.75"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6:25" ht="12.75"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6:25" ht="12.75"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6:25" ht="12.75"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6:25" ht="12.75"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6:25" ht="12.75"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6:25" ht="12.75"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6:25" ht="12.75"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6:25" ht="12.75"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6:25" ht="12.75"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6:25" ht="12.75"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6:25" ht="12.75"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6:25" ht="12.75"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6:25" ht="12.75"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6:25" ht="12.75"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6:25" ht="12.75"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6:25" ht="12.75"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6:25" ht="12.75"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6:25" ht="12.75"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6:25" ht="12.75"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6:25" ht="12.75"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6:25" ht="12.75"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6:25" ht="12.75"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6:25" ht="12.75"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6:25" ht="12.75"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6:25" ht="12.75"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6:25" ht="12.75"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6:25" ht="12.75"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6:25" ht="12.75"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6:25" ht="12.75"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6:25" ht="12.75"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6:25" ht="12.75"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6:25" ht="12.75"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6:25" ht="12.75"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6:25" ht="12.75"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6:25" ht="12.75"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6:25" ht="12.75"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6:25" ht="12.75"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6:25" ht="12.75"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6:25" ht="12.75"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6:25" ht="12.75"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6:25" ht="12.75"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6:25" ht="12.75"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6:25" ht="12.75"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6:25" ht="12.75"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6:25" ht="12.75"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6:25" ht="12.75"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6:25" ht="12.75"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6:25" ht="12.75"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6:25" ht="12.75"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6:25" ht="12.75"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6:25" ht="12.75"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6:25" ht="12.75"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6:25" ht="12.75"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6:25" ht="12.75"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6:25" ht="12.75"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6:25" ht="12.75"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6:25" ht="12.75"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6:25" ht="12.75"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6:25" ht="12.75"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6:25" ht="12.75"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6:25" ht="12.75"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6:25" ht="12.75"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6:25" ht="12.75"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6:25" ht="12.75"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6:25" ht="12.75"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6:25" ht="12.75"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16:25" ht="12.75"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6:25" ht="12.75"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6:25" ht="12.75"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16:25" ht="12.75"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16:25" ht="12.75"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16:25" ht="12.75"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16:25" ht="12.75"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16:25" ht="12.75"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16:25" ht="12.75"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16:25" ht="12.75"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16:25" ht="12.75"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6:25" ht="12.75"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16:25" ht="12.75"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16:25" ht="12.75"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16:25" ht="12.75"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16:25" ht="12.75"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16:25" ht="12.75"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16:25" ht="12.75"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6:25" ht="12.75"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16:25" ht="12.75"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6:25" ht="12.75"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6:25" ht="12.75"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6:25" ht="12.75"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6:25" ht="12.75"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6:25" ht="12.75"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6:25" ht="12.75"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6:25" ht="12.75"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6:25" ht="12.75"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16:25" ht="12.75"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16:25" ht="12.75"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16:25" ht="12.75"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6:25" ht="12.75"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spans="16:25" ht="12.75"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spans="16:25" ht="12.75"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spans="16:25" ht="12.75"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spans="16:25" ht="12.75"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spans="16:25" ht="12.75"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spans="16:25" ht="12.75"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spans="16:25" ht="12.75"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spans="16:25" ht="12.75"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16:25" ht="12.75"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6:25" ht="12.75">
      <c r="P263" s="37"/>
      <c r="Q263" s="37"/>
      <c r="R263" s="37"/>
      <c r="S263" s="37"/>
      <c r="T263" s="37"/>
      <c r="U263" s="37"/>
      <c r="V263" s="37"/>
      <c r="W263" s="37"/>
      <c r="X263" s="37"/>
      <c r="Y263" s="37"/>
    </row>
    <row r="264" spans="16:25" ht="12.75"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spans="16:25" ht="12.75"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16:25" ht="12.75"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16:25" ht="12.75"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16:25" ht="12.75"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16:25" ht="12.75"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16:25" ht="12.75"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16:25" ht="12.75"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16:25" ht="12.75"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16:25" ht="12.75"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16:25" ht="12.75"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16:25" ht="12.75"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16:25" ht="12.75"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16:25" ht="12.75"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spans="16:25" ht="12.75"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16:25" ht="12.75"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16:25" ht="12.75"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spans="16:25" ht="12.75"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16:25" ht="12.75"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16:25" ht="12.75"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16:25" ht="12.75"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  <row r="285" spans="16:25" ht="12.75">
      <c r="P285" s="37"/>
      <c r="Q285" s="37"/>
      <c r="R285" s="37"/>
      <c r="S285" s="37"/>
      <c r="T285" s="37"/>
      <c r="U285" s="37"/>
      <c r="V285" s="37"/>
      <c r="W285" s="37"/>
      <c r="X285" s="37"/>
      <c r="Y285" s="37"/>
    </row>
    <row r="286" spans="16:25" ht="12.75">
      <c r="P286" s="37"/>
      <c r="Q286" s="37"/>
      <c r="R286" s="37"/>
      <c r="S286" s="37"/>
      <c r="T286" s="37"/>
      <c r="U286" s="37"/>
      <c r="V286" s="37"/>
      <c r="W286" s="37"/>
      <c r="X286" s="37"/>
      <c r="Y286" s="37"/>
    </row>
    <row r="287" spans="16:25" ht="12.75">
      <c r="P287" s="37"/>
      <c r="Q287" s="37"/>
      <c r="R287" s="37"/>
      <c r="S287" s="37"/>
      <c r="T287" s="37"/>
      <c r="U287" s="37"/>
      <c r="V287" s="37"/>
      <c r="W287" s="37"/>
      <c r="X287" s="37"/>
      <c r="Y287" s="37"/>
    </row>
    <row r="288" spans="16:25" ht="12.75"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 spans="16:25" ht="12.75"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 spans="16:25" ht="12.75">
      <c r="P290" s="37"/>
      <c r="Q290" s="37"/>
      <c r="R290" s="37"/>
      <c r="S290" s="37"/>
      <c r="T290" s="37"/>
      <c r="U290" s="37"/>
      <c r="V290" s="37"/>
      <c r="W290" s="37"/>
      <c r="X290" s="37"/>
      <c r="Y290" s="37"/>
    </row>
    <row r="291" spans="16:25" ht="12.75">
      <c r="P291" s="37"/>
      <c r="Q291" s="37"/>
      <c r="R291" s="37"/>
      <c r="S291" s="37"/>
      <c r="T291" s="37"/>
      <c r="U291" s="37"/>
      <c r="V291" s="37"/>
      <c r="W291" s="37"/>
      <c r="X291" s="37"/>
      <c r="Y291" s="37"/>
    </row>
    <row r="292" spans="16:25" ht="12.75">
      <c r="P292" s="37"/>
      <c r="Q292" s="37"/>
      <c r="R292" s="37"/>
      <c r="S292" s="37"/>
      <c r="T292" s="37"/>
      <c r="U292" s="37"/>
      <c r="V292" s="37"/>
      <c r="W292" s="37"/>
      <c r="X292" s="37"/>
      <c r="Y292" s="37"/>
    </row>
    <row r="293" spans="16:25" ht="12.75">
      <c r="P293" s="37"/>
      <c r="Q293" s="37"/>
      <c r="R293" s="37"/>
      <c r="S293" s="37"/>
      <c r="T293" s="37"/>
      <c r="U293" s="37"/>
      <c r="V293" s="37"/>
      <c r="W293" s="37"/>
      <c r="X293" s="37"/>
      <c r="Y293" s="37"/>
    </row>
    <row r="294" spans="16:25" ht="12.75">
      <c r="P294" s="37"/>
      <c r="Q294" s="37"/>
      <c r="R294" s="37"/>
      <c r="S294" s="37"/>
      <c r="T294" s="37"/>
      <c r="U294" s="37"/>
      <c r="V294" s="37"/>
      <c r="W294" s="37"/>
      <c r="X294" s="37"/>
      <c r="Y294" s="37"/>
    </row>
    <row r="295" spans="16:25" ht="12.75">
      <c r="P295" s="37"/>
      <c r="Q295" s="37"/>
      <c r="R295" s="37"/>
      <c r="S295" s="37"/>
      <c r="T295" s="37"/>
      <c r="U295" s="37"/>
      <c r="V295" s="37"/>
      <c r="W295" s="37"/>
      <c r="X295" s="37"/>
      <c r="Y295" s="37"/>
    </row>
    <row r="296" spans="16:25" ht="12.75">
      <c r="P296" s="37"/>
      <c r="Q296" s="37"/>
      <c r="R296" s="37"/>
      <c r="S296" s="37"/>
      <c r="T296" s="37"/>
      <c r="U296" s="37"/>
      <c r="V296" s="37"/>
      <c r="W296" s="37"/>
      <c r="X296" s="37"/>
      <c r="Y296" s="37"/>
    </row>
    <row r="297" spans="16:25" ht="12.75">
      <c r="P297" s="37"/>
      <c r="Q297" s="37"/>
      <c r="R297" s="37"/>
      <c r="S297" s="37"/>
      <c r="T297" s="37"/>
      <c r="U297" s="37"/>
      <c r="V297" s="37"/>
      <c r="W297" s="37"/>
      <c r="X297" s="37"/>
      <c r="Y297" s="37"/>
    </row>
    <row r="298" spans="16:25" ht="12.75">
      <c r="P298" s="37"/>
      <c r="Q298" s="37"/>
      <c r="R298" s="37"/>
      <c r="S298" s="37"/>
      <c r="T298" s="37"/>
      <c r="U298" s="37"/>
      <c r="V298" s="37"/>
      <c r="W298" s="37"/>
      <c r="X298" s="37"/>
      <c r="Y298" s="37"/>
    </row>
    <row r="299" spans="16:25" ht="12.75">
      <c r="P299" s="37"/>
      <c r="Q299" s="37"/>
      <c r="R299" s="37"/>
      <c r="S299" s="37"/>
      <c r="T299" s="37"/>
      <c r="U299" s="37"/>
      <c r="V299" s="37"/>
      <c r="W299" s="37"/>
      <c r="X299" s="37"/>
      <c r="Y299" s="37"/>
    </row>
    <row r="300" spans="16:25" ht="12.75"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 spans="16:25" ht="12.75">
      <c r="P301" s="37"/>
      <c r="Q301" s="37"/>
      <c r="R301" s="37"/>
      <c r="S301" s="37"/>
      <c r="T301" s="37"/>
      <c r="U301" s="37"/>
      <c r="V301" s="37"/>
      <c r="W301" s="37"/>
      <c r="X301" s="37"/>
      <c r="Y301" s="37"/>
    </row>
    <row r="302" spans="16:25" ht="12.75">
      <c r="P302" s="37"/>
      <c r="Q302" s="37"/>
      <c r="R302" s="37"/>
      <c r="S302" s="37"/>
      <c r="T302" s="37"/>
      <c r="U302" s="37"/>
      <c r="V302" s="37"/>
      <c r="W302" s="37"/>
      <c r="X302" s="37"/>
      <c r="Y302" s="37"/>
    </row>
    <row r="303" spans="16:25" ht="12.75">
      <c r="P303" s="37"/>
      <c r="Q303" s="37"/>
      <c r="R303" s="37"/>
      <c r="S303" s="37"/>
      <c r="T303" s="37"/>
      <c r="U303" s="37"/>
      <c r="V303" s="37"/>
      <c r="W303" s="37"/>
      <c r="X303" s="37"/>
      <c r="Y303" s="37"/>
    </row>
    <row r="304" spans="16:25" ht="12.75">
      <c r="P304" s="37"/>
      <c r="Q304" s="37"/>
      <c r="R304" s="37"/>
      <c r="S304" s="37"/>
      <c r="T304" s="37"/>
      <c r="U304" s="37"/>
      <c r="V304" s="37"/>
      <c r="W304" s="37"/>
      <c r="X304" s="37"/>
      <c r="Y304" s="37"/>
    </row>
    <row r="305" spans="16:25" ht="12.75">
      <c r="P305" s="37"/>
      <c r="Q305" s="37"/>
      <c r="R305" s="37"/>
      <c r="S305" s="37"/>
      <c r="T305" s="37"/>
      <c r="U305" s="37"/>
      <c r="V305" s="37"/>
      <c r="W305" s="37"/>
      <c r="X305" s="37"/>
      <c r="Y305" s="37"/>
    </row>
    <row r="306" spans="16:25" ht="12.75">
      <c r="P306" s="37"/>
      <c r="Q306" s="37"/>
      <c r="R306" s="37"/>
      <c r="S306" s="37"/>
      <c r="T306" s="37"/>
      <c r="U306" s="37"/>
      <c r="V306" s="37"/>
      <c r="W306" s="37"/>
      <c r="X306" s="37"/>
      <c r="Y306" s="37"/>
    </row>
    <row r="307" spans="16:25" ht="12.75"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 spans="16:25" ht="12.75"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 spans="16:25" ht="12.75">
      <c r="P309" s="37"/>
      <c r="Q309" s="37"/>
      <c r="R309" s="37"/>
      <c r="S309" s="37"/>
      <c r="T309" s="37"/>
      <c r="U309" s="37"/>
      <c r="V309" s="37"/>
      <c r="W309" s="37"/>
      <c r="X309" s="37"/>
      <c r="Y309" s="37"/>
    </row>
    <row r="310" spans="16:25" ht="12.75">
      <c r="P310" s="37"/>
      <c r="Q310" s="37"/>
      <c r="R310" s="37"/>
      <c r="S310" s="37"/>
      <c r="T310" s="37"/>
      <c r="U310" s="37"/>
      <c r="V310" s="37"/>
      <c r="W310" s="37"/>
      <c r="X310" s="37"/>
      <c r="Y310" s="37"/>
    </row>
    <row r="311" spans="16:25" ht="12.75">
      <c r="P311" s="37"/>
      <c r="Q311" s="37"/>
      <c r="R311" s="37"/>
      <c r="S311" s="37"/>
      <c r="T311" s="37"/>
      <c r="U311" s="37"/>
      <c r="V311" s="37"/>
      <c r="W311" s="37"/>
      <c r="X311" s="37"/>
      <c r="Y311" s="37"/>
    </row>
    <row r="312" spans="16:25" ht="12.75">
      <c r="P312" s="37"/>
      <c r="Q312" s="37"/>
      <c r="R312" s="37"/>
      <c r="S312" s="37"/>
      <c r="T312" s="37"/>
      <c r="U312" s="37"/>
      <c r="V312" s="37"/>
      <c r="W312" s="37"/>
      <c r="X312" s="37"/>
      <c r="Y312" s="37"/>
    </row>
    <row r="313" spans="16:25" ht="12.75">
      <c r="P313" s="37"/>
      <c r="Q313" s="37"/>
      <c r="R313" s="37"/>
      <c r="S313" s="37"/>
      <c r="T313" s="37"/>
      <c r="U313" s="37"/>
      <c r="V313" s="37"/>
      <c r="W313" s="37"/>
      <c r="X313" s="37"/>
      <c r="Y313" s="37"/>
    </row>
    <row r="314" spans="16:25" ht="12.75">
      <c r="P314" s="37"/>
      <c r="Q314" s="37"/>
      <c r="R314" s="37"/>
      <c r="S314" s="37"/>
      <c r="T314" s="37"/>
      <c r="U314" s="37"/>
      <c r="V314" s="37"/>
      <c r="W314" s="37"/>
      <c r="X314" s="37"/>
      <c r="Y314" s="37"/>
    </row>
    <row r="315" spans="16:25" ht="12.75">
      <c r="P315" s="37"/>
      <c r="Q315" s="37"/>
      <c r="R315" s="37"/>
      <c r="S315" s="37"/>
      <c r="T315" s="37"/>
      <c r="U315" s="37"/>
      <c r="V315" s="37"/>
      <c r="W315" s="37"/>
      <c r="X315" s="37"/>
      <c r="Y315" s="37"/>
    </row>
    <row r="316" spans="16:25" ht="12.75">
      <c r="P316" s="37"/>
      <c r="Q316" s="37"/>
      <c r="R316" s="37"/>
      <c r="S316" s="37"/>
      <c r="T316" s="37"/>
      <c r="U316" s="37"/>
      <c r="V316" s="37"/>
      <c r="W316" s="37"/>
      <c r="X316" s="37"/>
      <c r="Y316" s="37"/>
    </row>
    <row r="317" spans="16:25" ht="12.75"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6:25" ht="12.75"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6:25" ht="12.75">
      <c r="P319" s="37"/>
      <c r="Q319" s="37"/>
      <c r="R319" s="37"/>
      <c r="S319" s="37"/>
      <c r="T319" s="37"/>
      <c r="U319" s="37"/>
      <c r="V319" s="37"/>
      <c r="W319" s="37"/>
      <c r="X319" s="37"/>
      <c r="Y319" s="37"/>
    </row>
    <row r="320" spans="16:25" ht="12.75">
      <c r="P320" s="37"/>
      <c r="Q320" s="37"/>
      <c r="R320" s="37"/>
      <c r="S320" s="37"/>
      <c r="T320" s="37"/>
      <c r="U320" s="37"/>
      <c r="V320" s="37"/>
      <c r="W320" s="37"/>
      <c r="X320" s="37"/>
      <c r="Y320" s="37"/>
    </row>
    <row r="321" spans="16:25" ht="12.75"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6:25" ht="12.75">
      <c r="P322" s="37"/>
      <c r="Q322" s="37"/>
      <c r="R322" s="37"/>
      <c r="S322" s="37"/>
      <c r="T322" s="37"/>
      <c r="U322" s="37"/>
      <c r="V322" s="37"/>
      <c r="W322" s="37"/>
      <c r="X322" s="37"/>
      <c r="Y322" s="37"/>
    </row>
    <row r="323" spans="16:25" ht="12.75"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6:25" ht="12.75"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spans="16:25" ht="12.75"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 spans="16:25" ht="12.75"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 spans="16:25" ht="12.75"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 spans="16:25" ht="12.75">
      <c r="P328" s="37"/>
      <c r="Q328" s="37"/>
      <c r="R328" s="37"/>
      <c r="S328" s="37"/>
      <c r="T328" s="37"/>
      <c r="U328" s="37"/>
      <c r="V328" s="37"/>
      <c r="W328" s="37"/>
      <c r="X328" s="37"/>
      <c r="Y328" s="37"/>
    </row>
    <row r="329" spans="16:25" ht="12.75">
      <c r="P329" s="37"/>
      <c r="Q329" s="37"/>
      <c r="R329" s="37"/>
      <c r="S329" s="37"/>
      <c r="T329" s="37"/>
      <c r="U329" s="37"/>
      <c r="V329" s="37"/>
      <c r="W329" s="37"/>
      <c r="X329" s="37"/>
      <c r="Y329" s="37"/>
    </row>
    <row r="330" spans="16:25" ht="12.75">
      <c r="P330" s="37"/>
      <c r="Q330" s="37"/>
      <c r="R330" s="37"/>
      <c r="S330" s="37"/>
      <c r="T330" s="37"/>
      <c r="U330" s="37"/>
      <c r="V330" s="37"/>
      <c r="W330" s="37"/>
      <c r="X330" s="37"/>
      <c r="Y330" s="37"/>
    </row>
    <row r="331" spans="16:25" ht="12.75">
      <c r="P331" s="37"/>
      <c r="Q331" s="37"/>
      <c r="R331" s="37"/>
      <c r="S331" s="37"/>
      <c r="T331" s="37"/>
      <c r="U331" s="37"/>
      <c r="V331" s="37"/>
      <c r="W331" s="37"/>
      <c r="X331" s="37"/>
      <c r="Y331" s="37"/>
    </row>
    <row r="332" spans="16:25" ht="12.75">
      <c r="P332" s="37"/>
      <c r="Q332" s="37"/>
      <c r="R332" s="37"/>
      <c r="S332" s="37"/>
      <c r="T332" s="37"/>
      <c r="U332" s="37"/>
      <c r="V332" s="37"/>
      <c r="W332" s="37"/>
      <c r="X332" s="37"/>
      <c r="Y332" s="37"/>
    </row>
    <row r="333" spans="16:25" ht="12.75"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 spans="16:25" ht="12.75">
      <c r="P334" s="37"/>
      <c r="Q334" s="37"/>
      <c r="R334" s="37"/>
      <c r="S334" s="37"/>
      <c r="T334" s="37"/>
      <c r="U334" s="37"/>
      <c r="V334" s="37"/>
      <c r="W334" s="37"/>
      <c r="X334" s="37"/>
      <c r="Y334" s="37"/>
    </row>
    <row r="335" spans="16:25" ht="12.75">
      <c r="P335" s="37"/>
      <c r="Q335" s="37"/>
      <c r="R335" s="37"/>
      <c r="S335" s="37"/>
      <c r="T335" s="37"/>
      <c r="U335" s="37"/>
      <c r="V335" s="37"/>
      <c r="W335" s="37"/>
      <c r="X335" s="37"/>
      <c r="Y335" s="37"/>
    </row>
    <row r="336" spans="16:25" ht="12.75">
      <c r="P336" s="37"/>
      <c r="Q336" s="37"/>
      <c r="R336" s="37"/>
      <c r="S336" s="37"/>
      <c r="T336" s="37"/>
      <c r="U336" s="37"/>
      <c r="V336" s="37"/>
      <c r="W336" s="37"/>
      <c r="X336" s="37"/>
      <c r="Y336" s="37"/>
    </row>
    <row r="337" spans="16:25" ht="12.75">
      <c r="P337" s="37"/>
      <c r="Q337" s="37"/>
      <c r="R337" s="37"/>
      <c r="S337" s="37"/>
      <c r="T337" s="37"/>
      <c r="U337" s="37"/>
      <c r="V337" s="37"/>
      <c r="W337" s="37"/>
      <c r="X337" s="37"/>
      <c r="Y337" s="37"/>
    </row>
    <row r="338" spans="16:25" ht="12.75">
      <c r="P338" s="37"/>
      <c r="Q338" s="37"/>
      <c r="R338" s="37"/>
      <c r="S338" s="37"/>
      <c r="T338" s="37"/>
      <c r="U338" s="37"/>
      <c r="V338" s="37"/>
      <c r="W338" s="37"/>
      <c r="X338" s="37"/>
      <c r="Y338" s="37"/>
    </row>
    <row r="339" spans="16:25" ht="12.75"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 spans="16:25" ht="12.75">
      <c r="P340" s="37"/>
      <c r="Q340" s="37"/>
      <c r="R340" s="37"/>
      <c r="S340" s="37"/>
      <c r="T340" s="37"/>
      <c r="U340" s="37"/>
      <c r="V340" s="37"/>
      <c r="W340" s="37"/>
      <c r="X340" s="37"/>
      <c r="Y340" s="37"/>
    </row>
    <row r="341" spans="16:25" ht="12.75">
      <c r="P341" s="37"/>
      <c r="Q341" s="37"/>
      <c r="R341" s="37"/>
      <c r="S341" s="37"/>
      <c r="T341" s="37"/>
      <c r="U341" s="37"/>
      <c r="V341" s="37"/>
      <c r="W341" s="37"/>
      <c r="X341" s="37"/>
      <c r="Y341" s="37"/>
    </row>
    <row r="342" spans="16:25" ht="12.75">
      <c r="P342" s="37"/>
      <c r="Q342" s="37"/>
      <c r="R342" s="37"/>
      <c r="S342" s="37"/>
      <c r="T342" s="37"/>
      <c r="U342" s="37"/>
      <c r="V342" s="37"/>
      <c r="W342" s="37"/>
      <c r="X342" s="37"/>
      <c r="Y342" s="37"/>
    </row>
    <row r="343" spans="16:25" ht="12.75"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 spans="16:25" ht="12.75">
      <c r="P344" s="37"/>
      <c r="Q344" s="37"/>
      <c r="R344" s="37"/>
      <c r="S344" s="37"/>
      <c r="T344" s="37"/>
      <c r="U344" s="37"/>
      <c r="V344" s="37"/>
      <c r="W344" s="37"/>
      <c r="X344" s="37"/>
      <c r="Y344" s="37"/>
    </row>
    <row r="345" spans="16:25" ht="12.75">
      <c r="P345" s="37"/>
      <c r="Q345" s="37"/>
      <c r="R345" s="37"/>
      <c r="S345" s="37"/>
      <c r="T345" s="37"/>
      <c r="U345" s="37"/>
      <c r="V345" s="37"/>
      <c r="W345" s="37"/>
      <c r="X345" s="37"/>
      <c r="Y345" s="37"/>
    </row>
    <row r="346" spans="16:25" ht="12.75"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 spans="16:25" ht="12.75">
      <c r="P347" s="37"/>
      <c r="Q347" s="37"/>
      <c r="R347" s="37"/>
      <c r="S347" s="37"/>
      <c r="T347" s="37"/>
      <c r="U347" s="37"/>
      <c r="V347" s="37"/>
      <c r="W347" s="37"/>
      <c r="X347" s="37"/>
      <c r="Y347" s="37"/>
    </row>
    <row r="348" spans="16:25" ht="12.75">
      <c r="P348" s="37"/>
      <c r="Q348" s="37"/>
      <c r="R348" s="37"/>
      <c r="S348" s="37"/>
      <c r="T348" s="37"/>
      <c r="U348" s="37"/>
      <c r="V348" s="37"/>
      <c r="W348" s="37"/>
      <c r="X348" s="37"/>
      <c r="Y348" s="37"/>
    </row>
    <row r="349" spans="16:25" ht="12.75">
      <c r="P349" s="37"/>
      <c r="Q349" s="37"/>
      <c r="R349" s="37"/>
      <c r="S349" s="37"/>
      <c r="T349" s="37"/>
      <c r="U349" s="37"/>
      <c r="V349" s="37"/>
      <c r="W349" s="37"/>
      <c r="X349" s="37"/>
      <c r="Y349" s="37"/>
    </row>
    <row r="350" spans="16:25" ht="12.75">
      <c r="P350" s="37"/>
      <c r="Q350" s="37"/>
      <c r="R350" s="37"/>
      <c r="S350" s="37"/>
      <c r="T350" s="37"/>
      <c r="U350" s="37"/>
      <c r="V350" s="37"/>
      <c r="W350" s="37"/>
      <c r="X350" s="37"/>
      <c r="Y350" s="37"/>
    </row>
    <row r="351" spans="16:25" ht="12.75">
      <c r="P351" s="37"/>
      <c r="Q351" s="37"/>
      <c r="R351" s="37"/>
      <c r="S351" s="37"/>
      <c r="T351" s="37"/>
      <c r="U351" s="37"/>
      <c r="V351" s="37"/>
      <c r="W351" s="37"/>
      <c r="X351" s="37"/>
      <c r="Y351" s="37"/>
    </row>
    <row r="352" spans="16:25" ht="12.75">
      <c r="P352" s="37"/>
      <c r="Q352" s="37"/>
      <c r="R352" s="37"/>
      <c r="S352" s="37"/>
      <c r="T352" s="37"/>
      <c r="U352" s="37"/>
      <c r="V352" s="37"/>
      <c r="W352" s="37"/>
      <c r="X352" s="37"/>
      <c r="Y352" s="37"/>
    </row>
    <row r="353" spans="16:25" ht="12.75">
      <c r="P353" s="37"/>
      <c r="Q353" s="37"/>
      <c r="R353" s="37"/>
      <c r="S353" s="37"/>
      <c r="T353" s="37"/>
      <c r="U353" s="37"/>
      <c r="V353" s="37"/>
      <c r="W353" s="37"/>
      <c r="X353" s="37"/>
      <c r="Y353" s="37"/>
    </row>
    <row r="354" spans="16:25" ht="12.75">
      <c r="P354" s="37"/>
      <c r="Q354" s="37"/>
      <c r="R354" s="37"/>
      <c r="S354" s="37"/>
      <c r="T354" s="37"/>
      <c r="U354" s="37"/>
      <c r="V354" s="37"/>
      <c r="W354" s="37"/>
      <c r="X354" s="37"/>
      <c r="Y354" s="37"/>
    </row>
    <row r="355" spans="16:25" ht="12.75"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 spans="16:25" ht="12.75"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6:25" ht="12.75"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6:25" ht="12.75">
      <c r="P358" s="37"/>
      <c r="Q358" s="37"/>
      <c r="R358" s="37"/>
      <c r="S358" s="37"/>
      <c r="T358" s="37"/>
      <c r="U358" s="37"/>
      <c r="V358" s="37"/>
      <c r="W358" s="37"/>
      <c r="X358" s="37"/>
      <c r="Y358" s="37"/>
    </row>
    <row r="359" spans="16:25" ht="12.75">
      <c r="P359" s="37"/>
      <c r="Q359" s="37"/>
      <c r="R359" s="37"/>
      <c r="S359" s="37"/>
      <c r="T359" s="37"/>
      <c r="U359" s="37"/>
      <c r="V359" s="37"/>
      <c r="W359" s="37"/>
      <c r="X359" s="37"/>
      <c r="Y359" s="37"/>
    </row>
    <row r="360" spans="16:25" ht="12.75"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6:25" ht="12.75"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 spans="16:25" ht="12.75">
      <c r="P362" s="37"/>
      <c r="Q362" s="37"/>
      <c r="R362" s="37"/>
      <c r="S362" s="37"/>
      <c r="T362" s="37"/>
      <c r="U362" s="37"/>
      <c r="V362" s="37"/>
      <c r="W362" s="37"/>
      <c r="X362" s="37"/>
      <c r="Y362" s="37"/>
    </row>
    <row r="363" spans="16:25" ht="12.75">
      <c r="P363" s="37"/>
      <c r="Q363" s="37"/>
      <c r="R363" s="37"/>
      <c r="S363" s="37"/>
      <c r="T363" s="37"/>
      <c r="U363" s="37"/>
      <c r="V363" s="37"/>
      <c r="W363" s="37"/>
      <c r="X363" s="37"/>
      <c r="Y363" s="37"/>
    </row>
    <row r="364" spans="16:25" ht="12.75">
      <c r="P364" s="37"/>
      <c r="Q364" s="37"/>
      <c r="R364" s="37"/>
      <c r="S364" s="37"/>
      <c r="T364" s="37"/>
      <c r="U364" s="37"/>
      <c r="V364" s="37"/>
      <c r="W364" s="37"/>
      <c r="X364" s="37"/>
      <c r="Y364" s="37"/>
    </row>
    <row r="365" spans="16:25" ht="12.75">
      <c r="P365" s="37"/>
      <c r="Q365" s="37"/>
      <c r="R365" s="37"/>
      <c r="S365" s="37"/>
      <c r="T365" s="37"/>
      <c r="U365" s="37"/>
      <c r="V365" s="37"/>
      <c r="W365" s="37"/>
      <c r="X365" s="37"/>
      <c r="Y365" s="37"/>
    </row>
    <row r="366" spans="16:25" ht="12.75"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 spans="16:25" ht="12.75">
      <c r="P367" s="37"/>
      <c r="Q367" s="37"/>
      <c r="R367" s="37"/>
      <c r="S367" s="37"/>
      <c r="T367" s="37"/>
      <c r="U367" s="37"/>
      <c r="V367" s="37"/>
      <c r="W367" s="37"/>
      <c r="X367" s="37"/>
      <c r="Y367" s="37"/>
    </row>
    <row r="368" spans="16:25" ht="12.75">
      <c r="P368" s="37"/>
      <c r="Q368" s="37"/>
      <c r="R368" s="37"/>
      <c r="S368" s="37"/>
      <c r="T368" s="37"/>
      <c r="U368" s="37"/>
      <c r="V368" s="37"/>
      <c r="W368" s="37"/>
      <c r="X368" s="37"/>
      <c r="Y368" s="37"/>
    </row>
    <row r="369" spans="16:25" ht="12.75">
      <c r="P369" s="37"/>
      <c r="Q369" s="37"/>
      <c r="R369" s="37"/>
      <c r="S369" s="37"/>
      <c r="T369" s="37"/>
      <c r="U369" s="37"/>
      <c r="V369" s="37"/>
      <c r="W369" s="37"/>
      <c r="X369" s="37"/>
      <c r="Y369" s="37"/>
    </row>
    <row r="370" spans="16:25" ht="12.75">
      <c r="P370" s="37"/>
      <c r="Q370" s="37"/>
      <c r="R370" s="37"/>
      <c r="S370" s="37"/>
      <c r="T370" s="37"/>
      <c r="U370" s="37"/>
      <c r="V370" s="37"/>
      <c r="W370" s="37"/>
      <c r="X370" s="37"/>
      <c r="Y370" s="37"/>
    </row>
    <row r="371" spans="16:25" ht="12.75">
      <c r="P371" s="37"/>
      <c r="Q371" s="37"/>
      <c r="R371" s="37"/>
      <c r="S371" s="37"/>
      <c r="T371" s="37"/>
      <c r="U371" s="37"/>
      <c r="V371" s="37"/>
      <c r="W371" s="37"/>
      <c r="X371" s="37"/>
      <c r="Y371" s="37"/>
    </row>
    <row r="372" spans="16:25" ht="12.75">
      <c r="P372" s="37"/>
      <c r="Q372" s="37"/>
      <c r="R372" s="37"/>
      <c r="S372" s="37"/>
      <c r="T372" s="37"/>
      <c r="U372" s="37"/>
      <c r="V372" s="37"/>
      <c r="W372" s="37"/>
      <c r="X372" s="37"/>
      <c r="Y372" s="37"/>
    </row>
    <row r="373" spans="16:25" ht="12.75">
      <c r="P373" s="37"/>
      <c r="Q373" s="37"/>
      <c r="R373" s="37"/>
      <c r="S373" s="37"/>
      <c r="T373" s="37"/>
      <c r="U373" s="37"/>
      <c r="V373" s="37"/>
      <c r="W373" s="37"/>
      <c r="X373" s="37"/>
      <c r="Y373" s="37"/>
    </row>
    <row r="374" spans="16:25" ht="12.75">
      <c r="P374" s="37"/>
      <c r="Q374" s="37"/>
      <c r="R374" s="37"/>
      <c r="S374" s="37"/>
      <c r="T374" s="37"/>
      <c r="U374" s="37"/>
      <c r="V374" s="37"/>
      <c r="W374" s="37"/>
      <c r="X374" s="37"/>
      <c r="Y374" s="37"/>
    </row>
    <row r="375" spans="16:25" ht="12.75">
      <c r="P375" s="37"/>
      <c r="Q375" s="37"/>
      <c r="R375" s="37"/>
      <c r="S375" s="37"/>
      <c r="T375" s="37"/>
      <c r="U375" s="37"/>
      <c r="V375" s="37"/>
      <c r="W375" s="37"/>
      <c r="X375" s="37"/>
      <c r="Y375" s="37"/>
    </row>
    <row r="376" spans="16:25" ht="12.75">
      <c r="P376" s="37"/>
      <c r="Q376" s="37"/>
      <c r="R376" s="37"/>
      <c r="S376" s="37"/>
      <c r="T376" s="37"/>
      <c r="U376" s="37"/>
      <c r="V376" s="37"/>
      <c r="W376" s="37"/>
      <c r="X376" s="37"/>
      <c r="Y376" s="37"/>
    </row>
    <row r="377" spans="16:25" ht="12.75">
      <c r="P377" s="37"/>
      <c r="Q377" s="37"/>
      <c r="R377" s="37"/>
      <c r="S377" s="37"/>
      <c r="T377" s="37"/>
      <c r="U377" s="37"/>
      <c r="V377" s="37"/>
      <c r="W377" s="37"/>
      <c r="X377" s="37"/>
      <c r="Y377" s="37"/>
    </row>
    <row r="378" spans="16:25" ht="12.75">
      <c r="P378" s="37"/>
      <c r="Q378" s="37"/>
      <c r="R378" s="37"/>
      <c r="S378" s="37"/>
      <c r="T378" s="37"/>
      <c r="U378" s="37"/>
      <c r="V378" s="37"/>
      <c r="W378" s="37"/>
      <c r="X378" s="37"/>
      <c r="Y378" s="37"/>
    </row>
    <row r="379" spans="16:25" ht="12.75">
      <c r="P379" s="37"/>
      <c r="Q379" s="37"/>
      <c r="R379" s="37"/>
      <c r="S379" s="37"/>
      <c r="T379" s="37"/>
      <c r="U379" s="37"/>
      <c r="V379" s="37"/>
      <c r="W379" s="37"/>
      <c r="X379" s="37"/>
      <c r="Y379" s="37"/>
    </row>
    <row r="380" spans="16:25" ht="12.75">
      <c r="P380" s="37"/>
      <c r="Q380" s="37"/>
      <c r="R380" s="37"/>
      <c r="S380" s="37"/>
      <c r="T380" s="37"/>
      <c r="U380" s="37"/>
      <c r="V380" s="37"/>
      <c r="W380" s="37"/>
      <c r="X380" s="37"/>
      <c r="Y380" s="37"/>
    </row>
    <row r="381" spans="16:25" ht="12.75">
      <c r="P381" s="37"/>
      <c r="Q381" s="37"/>
      <c r="R381" s="37"/>
      <c r="S381" s="37"/>
      <c r="T381" s="37"/>
      <c r="U381" s="37"/>
      <c r="V381" s="37"/>
      <c r="W381" s="37"/>
      <c r="X381" s="37"/>
      <c r="Y381" s="37"/>
    </row>
    <row r="382" spans="16:25" ht="12.75">
      <c r="P382" s="37"/>
      <c r="Q382" s="37"/>
      <c r="R382" s="37"/>
      <c r="S382" s="37"/>
      <c r="T382" s="37"/>
      <c r="U382" s="37"/>
      <c r="V382" s="37"/>
      <c r="W382" s="37"/>
      <c r="X382" s="37"/>
      <c r="Y382" s="37"/>
    </row>
    <row r="383" spans="16:25" ht="12.75">
      <c r="P383" s="37"/>
      <c r="Q383" s="37"/>
      <c r="R383" s="37"/>
      <c r="S383" s="37"/>
      <c r="T383" s="37"/>
      <c r="U383" s="37"/>
      <c r="V383" s="37"/>
      <c r="W383" s="37"/>
      <c r="X383" s="37"/>
      <c r="Y383" s="37"/>
    </row>
    <row r="384" spans="16:25" ht="12.75">
      <c r="P384" s="37"/>
      <c r="Q384" s="37"/>
      <c r="R384" s="37"/>
      <c r="S384" s="37"/>
      <c r="T384" s="37"/>
      <c r="U384" s="37"/>
      <c r="V384" s="37"/>
      <c r="W384" s="37"/>
      <c r="X384" s="37"/>
      <c r="Y384" s="37"/>
    </row>
    <row r="385" spans="16:25" ht="12.75">
      <c r="P385" s="37"/>
      <c r="Q385" s="37"/>
      <c r="R385" s="37"/>
      <c r="S385" s="37"/>
      <c r="T385" s="37"/>
      <c r="U385" s="37"/>
      <c r="V385" s="37"/>
      <c r="W385" s="37"/>
      <c r="X385" s="37"/>
      <c r="Y385" s="37"/>
    </row>
    <row r="386" spans="16:25" ht="12.75">
      <c r="P386" s="37"/>
      <c r="Q386" s="37"/>
      <c r="R386" s="37"/>
      <c r="S386" s="37"/>
      <c r="T386" s="37"/>
      <c r="U386" s="37"/>
      <c r="V386" s="37"/>
      <c r="W386" s="37"/>
      <c r="X386" s="37"/>
      <c r="Y386" s="37"/>
    </row>
    <row r="387" spans="16:25" ht="12.75">
      <c r="P387" s="37"/>
      <c r="Q387" s="37"/>
      <c r="R387" s="37"/>
      <c r="S387" s="37"/>
      <c r="T387" s="37"/>
      <c r="U387" s="37"/>
      <c r="V387" s="37"/>
      <c r="W387" s="37"/>
      <c r="X387" s="37"/>
      <c r="Y387" s="37"/>
    </row>
    <row r="388" spans="16:25" ht="12.75">
      <c r="P388" s="37"/>
      <c r="Q388" s="37"/>
      <c r="R388" s="37"/>
      <c r="S388" s="37"/>
      <c r="T388" s="37"/>
      <c r="U388" s="37"/>
      <c r="V388" s="37"/>
      <c r="W388" s="37"/>
      <c r="X388" s="37"/>
      <c r="Y388" s="37"/>
    </row>
    <row r="389" spans="16:25" ht="12.75">
      <c r="P389" s="37"/>
      <c r="Q389" s="37"/>
      <c r="R389" s="37"/>
      <c r="S389" s="37"/>
      <c r="T389" s="37"/>
      <c r="U389" s="37"/>
      <c r="V389" s="37"/>
      <c r="W389" s="37"/>
      <c r="X389" s="37"/>
      <c r="Y389" s="37"/>
    </row>
    <row r="390" spans="16:25" ht="12.75">
      <c r="P390" s="37"/>
      <c r="Q390" s="37"/>
      <c r="R390" s="37"/>
      <c r="S390" s="37"/>
      <c r="T390" s="37"/>
      <c r="U390" s="37"/>
      <c r="V390" s="37"/>
      <c r="W390" s="37"/>
      <c r="X390" s="37"/>
      <c r="Y390" s="37"/>
    </row>
    <row r="391" spans="16:25" ht="12.75">
      <c r="P391" s="37"/>
      <c r="Q391" s="37"/>
      <c r="R391" s="37"/>
      <c r="S391" s="37"/>
      <c r="T391" s="37"/>
      <c r="U391" s="37"/>
      <c r="V391" s="37"/>
      <c r="W391" s="37"/>
      <c r="X391" s="37"/>
      <c r="Y391" s="37"/>
    </row>
    <row r="392" spans="16:25" ht="12.75">
      <c r="P392" s="37"/>
      <c r="Q392" s="37"/>
      <c r="R392" s="37"/>
      <c r="S392" s="37"/>
      <c r="T392" s="37"/>
      <c r="U392" s="37"/>
      <c r="V392" s="37"/>
      <c r="W392" s="37"/>
      <c r="X392" s="37"/>
      <c r="Y392" s="37"/>
    </row>
    <row r="393" spans="16:25" ht="12.75">
      <c r="P393" s="37"/>
      <c r="Q393" s="37"/>
      <c r="R393" s="37"/>
      <c r="S393" s="37"/>
      <c r="T393" s="37"/>
      <c r="U393" s="37"/>
      <c r="V393" s="37"/>
      <c r="W393" s="37"/>
      <c r="X393" s="37"/>
      <c r="Y393" s="37"/>
    </row>
    <row r="394" spans="16:25" ht="12.75">
      <c r="P394" s="37"/>
      <c r="Q394" s="37"/>
      <c r="R394" s="37"/>
      <c r="S394" s="37"/>
      <c r="T394" s="37"/>
      <c r="U394" s="37"/>
      <c r="V394" s="37"/>
      <c r="W394" s="37"/>
      <c r="X394" s="37"/>
      <c r="Y394" s="37"/>
    </row>
    <row r="395" spans="16:25" ht="12.75"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 spans="16:25" ht="12.75">
      <c r="P396" s="37"/>
      <c r="Q396" s="37"/>
      <c r="R396" s="37"/>
      <c r="S396" s="37"/>
      <c r="T396" s="37"/>
      <c r="U396" s="37"/>
      <c r="V396" s="37"/>
      <c r="W396" s="37"/>
      <c r="X396" s="37"/>
      <c r="Y396" s="37"/>
    </row>
    <row r="397" spans="16:25" ht="12.75">
      <c r="P397" s="37"/>
      <c r="Q397" s="37"/>
      <c r="R397" s="37"/>
      <c r="S397" s="37"/>
      <c r="T397" s="37"/>
      <c r="U397" s="37"/>
      <c r="V397" s="37"/>
      <c r="W397" s="37"/>
      <c r="X397" s="37"/>
      <c r="Y397" s="37"/>
    </row>
    <row r="398" spans="16:25" ht="12.75">
      <c r="P398" s="37"/>
      <c r="Q398" s="37"/>
      <c r="R398" s="37"/>
      <c r="S398" s="37"/>
      <c r="T398" s="37"/>
      <c r="U398" s="37"/>
      <c r="V398" s="37"/>
      <c r="W398" s="37"/>
      <c r="X398" s="37"/>
      <c r="Y398" s="37"/>
    </row>
    <row r="399" spans="16:25" ht="12.75">
      <c r="P399" s="37"/>
      <c r="Q399" s="37"/>
      <c r="R399" s="37"/>
      <c r="S399" s="37"/>
      <c r="T399" s="37"/>
      <c r="U399" s="37"/>
      <c r="V399" s="37"/>
      <c r="W399" s="37"/>
      <c r="X399" s="37"/>
      <c r="Y399" s="37"/>
    </row>
    <row r="400" spans="16:25" ht="12.75"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 spans="16:25" ht="12.75">
      <c r="P401" s="37"/>
      <c r="Q401" s="37"/>
      <c r="R401" s="37"/>
      <c r="S401" s="37"/>
      <c r="T401" s="37"/>
      <c r="U401" s="37"/>
      <c r="V401" s="37"/>
      <c r="W401" s="37"/>
      <c r="X401" s="37"/>
      <c r="Y401" s="37"/>
    </row>
    <row r="402" spans="16:25" ht="12.75">
      <c r="P402" s="37"/>
      <c r="Q402" s="37"/>
      <c r="R402" s="37"/>
      <c r="S402" s="37"/>
      <c r="T402" s="37"/>
      <c r="U402" s="37"/>
      <c r="V402" s="37"/>
      <c r="W402" s="37"/>
      <c r="X402" s="37"/>
      <c r="Y402" s="37"/>
    </row>
    <row r="403" spans="16:25" ht="12.75"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 spans="16:25" ht="12.75"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 spans="16:25" ht="12.75"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 spans="16:25" ht="12.75"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 spans="16:25" ht="12.75">
      <c r="P407" s="37"/>
      <c r="Q407" s="37"/>
      <c r="R407" s="37"/>
      <c r="S407" s="37"/>
      <c r="T407" s="37"/>
      <c r="U407" s="37"/>
      <c r="V407" s="37"/>
      <c r="W407" s="37"/>
      <c r="X407" s="37"/>
      <c r="Y407" s="37"/>
    </row>
    <row r="408" spans="16:25" ht="12.75">
      <c r="P408" s="37"/>
      <c r="Q408" s="37"/>
      <c r="R408" s="37"/>
      <c r="S408" s="37"/>
      <c r="T408" s="37"/>
      <c r="U408" s="37"/>
      <c r="V408" s="37"/>
      <c r="W408" s="37"/>
      <c r="X408" s="37"/>
      <c r="Y408" s="37"/>
    </row>
    <row r="409" spans="16:25" ht="12.75">
      <c r="P409" s="37"/>
      <c r="Q409" s="37"/>
      <c r="R409" s="37"/>
      <c r="S409" s="37"/>
      <c r="T409" s="37"/>
      <c r="U409" s="37"/>
      <c r="V409" s="37"/>
      <c r="W409" s="37"/>
      <c r="X409" s="37"/>
      <c r="Y409" s="37"/>
    </row>
    <row r="410" spans="16:25" ht="12.75">
      <c r="P410" s="37"/>
      <c r="Q410" s="37"/>
      <c r="R410" s="37"/>
      <c r="S410" s="37"/>
      <c r="T410" s="37"/>
      <c r="U410" s="37"/>
      <c r="V410" s="37"/>
      <c r="W410" s="37"/>
      <c r="X410" s="37"/>
      <c r="Y410" s="37"/>
    </row>
    <row r="411" spans="16:25" ht="12.75">
      <c r="P411" s="37"/>
      <c r="Q411" s="37"/>
      <c r="R411" s="37"/>
      <c r="S411" s="37"/>
      <c r="T411" s="37"/>
      <c r="U411" s="37"/>
      <c r="V411" s="37"/>
      <c r="W411" s="37"/>
      <c r="X411" s="37"/>
      <c r="Y411" s="37"/>
    </row>
    <row r="412" spans="16:25" ht="12.75">
      <c r="P412" s="37"/>
      <c r="Q412" s="37"/>
      <c r="R412" s="37"/>
      <c r="S412" s="37"/>
      <c r="T412" s="37"/>
      <c r="U412" s="37"/>
      <c r="V412" s="37"/>
      <c r="W412" s="37"/>
      <c r="X412" s="37"/>
      <c r="Y412" s="37"/>
    </row>
    <row r="413" spans="16:25" ht="12.75">
      <c r="P413" s="37"/>
      <c r="Q413" s="37"/>
      <c r="R413" s="37"/>
      <c r="S413" s="37"/>
      <c r="T413" s="37"/>
      <c r="U413" s="37"/>
      <c r="V413" s="37"/>
      <c r="W413" s="37"/>
      <c r="X413" s="37"/>
      <c r="Y413" s="37"/>
    </row>
    <row r="414" spans="16:25" ht="12.75">
      <c r="P414" s="37"/>
      <c r="Q414" s="37"/>
      <c r="R414" s="37"/>
      <c r="S414" s="37"/>
      <c r="T414" s="37"/>
      <c r="U414" s="37"/>
      <c r="V414" s="37"/>
      <c r="W414" s="37"/>
      <c r="X414" s="37"/>
      <c r="Y414" s="37"/>
    </row>
    <row r="415" spans="16:25" ht="12.75">
      <c r="P415" s="37"/>
      <c r="Q415" s="37"/>
      <c r="R415" s="37"/>
      <c r="S415" s="37"/>
      <c r="T415" s="37"/>
      <c r="U415" s="37"/>
      <c r="V415" s="37"/>
      <c r="W415" s="37"/>
      <c r="X415" s="37"/>
      <c r="Y415" s="37"/>
    </row>
    <row r="416" spans="16:25" ht="12.75">
      <c r="P416" s="37"/>
      <c r="Q416" s="37"/>
      <c r="R416" s="37"/>
      <c r="S416" s="37"/>
      <c r="T416" s="37"/>
      <c r="U416" s="37"/>
      <c r="V416" s="37"/>
      <c r="W416" s="37"/>
      <c r="X416" s="37"/>
      <c r="Y416" s="37"/>
    </row>
    <row r="417" spans="16:25" ht="12.75">
      <c r="P417" s="37"/>
      <c r="Q417" s="37"/>
      <c r="R417" s="37"/>
      <c r="S417" s="37"/>
      <c r="T417" s="37"/>
      <c r="U417" s="37"/>
      <c r="V417" s="37"/>
      <c r="W417" s="37"/>
      <c r="X417" s="37"/>
      <c r="Y417" s="37"/>
    </row>
    <row r="418" spans="16:25" ht="12.75">
      <c r="P418" s="37"/>
      <c r="Q418" s="37"/>
      <c r="R418" s="37"/>
      <c r="S418" s="37"/>
      <c r="T418" s="37"/>
      <c r="U418" s="37"/>
      <c r="V418" s="37"/>
      <c r="W418" s="37"/>
      <c r="X418" s="37"/>
      <c r="Y418" s="37"/>
    </row>
    <row r="419" spans="16:25" ht="12.75">
      <c r="P419" s="37"/>
      <c r="Q419" s="37"/>
      <c r="R419" s="37"/>
      <c r="S419" s="37"/>
      <c r="T419" s="37"/>
      <c r="U419" s="37"/>
      <c r="V419" s="37"/>
      <c r="W419" s="37"/>
      <c r="X419" s="37"/>
      <c r="Y419" s="37"/>
    </row>
    <row r="420" spans="16:25" ht="12.75">
      <c r="P420" s="37"/>
      <c r="Q420" s="37"/>
      <c r="R420" s="37"/>
      <c r="S420" s="37"/>
      <c r="T420" s="37"/>
      <c r="U420" s="37"/>
      <c r="V420" s="37"/>
      <c r="W420" s="37"/>
      <c r="X420" s="37"/>
      <c r="Y420" s="37"/>
    </row>
    <row r="421" spans="16:25" ht="12.75">
      <c r="P421" s="37"/>
      <c r="Q421" s="37"/>
      <c r="R421" s="37"/>
      <c r="S421" s="37"/>
      <c r="T421" s="37"/>
      <c r="U421" s="37"/>
      <c r="V421" s="37"/>
      <c r="W421" s="37"/>
      <c r="X421" s="37"/>
      <c r="Y421" s="37"/>
    </row>
    <row r="422" spans="16:25" ht="12.75">
      <c r="P422" s="37"/>
      <c r="Q422" s="37"/>
      <c r="R422" s="37"/>
      <c r="S422" s="37"/>
      <c r="T422" s="37"/>
      <c r="U422" s="37"/>
      <c r="V422" s="37"/>
      <c r="W422" s="37"/>
      <c r="X422" s="37"/>
      <c r="Y422" s="37"/>
    </row>
    <row r="423" spans="16:25" ht="12.75">
      <c r="P423" s="37"/>
      <c r="Q423" s="37"/>
      <c r="R423" s="37"/>
      <c r="S423" s="37"/>
      <c r="T423" s="37"/>
      <c r="U423" s="37"/>
      <c r="V423" s="37"/>
      <c r="W423" s="37"/>
      <c r="X423" s="37"/>
      <c r="Y423" s="37"/>
    </row>
    <row r="424" spans="16:25" ht="12.75">
      <c r="P424" s="37"/>
      <c r="Q424" s="37"/>
      <c r="R424" s="37"/>
      <c r="S424" s="37"/>
      <c r="T424" s="37"/>
      <c r="U424" s="37"/>
      <c r="V424" s="37"/>
      <c r="W424" s="37"/>
      <c r="X424" s="37"/>
      <c r="Y424" s="37"/>
    </row>
    <row r="425" spans="16:25" ht="12.75">
      <c r="P425" s="37"/>
      <c r="Q425" s="37"/>
      <c r="R425" s="37"/>
      <c r="S425" s="37"/>
      <c r="T425" s="37"/>
      <c r="U425" s="37"/>
      <c r="V425" s="37"/>
      <c r="W425" s="37"/>
      <c r="X425" s="37"/>
      <c r="Y425" s="37"/>
    </row>
    <row r="426" spans="16:25" ht="12.75">
      <c r="P426" s="37"/>
      <c r="Q426" s="37"/>
      <c r="R426" s="37"/>
      <c r="S426" s="37"/>
      <c r="T426" s="37"/>
      <c r="U426" s="37"/>
      <c r="V426" s="37"/>
      <c r="W426" s="37"/>
      <c r="X426" s="37"/>
      <c r="Y426" s="37"/>
    </row>
    <row r="427" spans="16:25" ht="12.75">
      <c r="P427" s="37"/>
      <c r="Q427" s="37"/>
      <c r="R427" s="37"/>
      <c r="S427" s="37"/>
      <c r="T427" s="37"/>
      <c r="U427" s="37"/>
      <c r="V427" s="37"/>
      <c r="W427" s="37"/>
      <c r="X427" s="37"/>
      <c r="Y427" s="37"/>
    </row>
    <row r="428" spans="16:25" ht="12.75">
      <c r="P428" s="37"/>
      <c r="Q428" s="37"/>
      <c r="R428" s="37"/>
      <c r="S428" s="37"/>
      <c r="T428" s="37"/>
      <c r="U428" s="37"/>
      <c r="V428" s="37"/>
      <c r="W428" s="37"/>
      <c r="X428" s="37"/>
      <c r="Y428" s="37"/>
    </row>
    <row r="429" spans="16:25" ht="12.75">
      <c r="P429" s="37"/>
      <c r="Q429" s="37"/>
      <c r="R429" s="37"/>
      <c r="S429" s="37"/>
      <c r="T429" s="37"/>
      <c r="U429" s="37"/>
      <c r="V429" s="37"/>
      <c r="W429" s="37"/>
      <c r="X429" s="37"/>
      <c r="Y429" s="37"/>
    </row>
    <row r="430" spans="16:25" ht="12.75">
      <c r="P430" s="37"/>
      <c r="Q430" s="37"/>
      <c r="R430" s="37"/>
      <c r="S430" s="37"/>
      <c r="T430" s="37"/>
      <c r="U430" s="37"/>
      <c r="V430" s="37"/>
      <c r="W430" s="37"/>
      <c r="X430" s="37"/>
      <c r="Y430" s="37"/>
    </row>
    <row r="431" spans="16:25" ht="12.75">
      <c r="P431" s="37"/>
      <c r="Q431" s="37"/>
      <c r="R431" s="37"/>
      <c r="S431" s="37"/>
      <c r="T431" s="37"/>
      <c r="U431" s="37"/>
      <c r="V431" s="37"/>
      <c r="W431" s="37"/>
      <c r="X431" s="37"/>
      <c r="Y431" s="37"/>
    </row>
    <row r="432" spans="16:25" ht="12.75">
      <c r="P432" s="37"/>
      <c r="Q432" s="37"/>
      <c r="R432" s="37"/>
      <c r="S432" s="37"/>
      <c r="T432" s="37"/>
      <c r="U432" s="37"/>
      <c r="V432" s="37"/>
      <c r="W432" s="37"/>
      <c r="X432" s="37"/>
      <c r="Y432" s="37"/>
    </row>
    <row r="433" spans="16:25" ht="12.75">
      <c r="P433" s="37"/>
      <c r="Q433" s="37"/>
      <c r="R433" s="37"/>
      <c r="S433" s="37"/>
      <c r="T433" s="37"/>
      <c r="U433" s="37"/>
      <c r="V433" s="37"/>
      <c r="W433" s="37"/>
      <c r="X433" s="37"/>
      <c r="Y433" s="37"/>
    </row>
    <row r="434" spans="16:25" ht="12.75"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 spans="16:25" ht="12.75">
      <c r="P435" s="37"/>
      <c r="Q435" s="37"/>
      <c r="R435" s="37"/>
      <c r="S435" s="37"/>
      <c r="T435" s="37"/>
      <c r="U435" s="37"/>
      <c r="V435" s="37"/>
      <c r="W435" s="37"/>
      <c r="X435" s="37"/>
      <c r="Y435" s="37"/>
    </row>
    <row r="436" spans="16:25" ht="12.75">
      <c r="P436" s="37"/>
      <c r="Q436" s="37"/>
      <c r="R436" s="37"/>
      <c r="S436" s="37"/>
      <c r="T436" s="37"/>
      <c r="U436" s="37"/>
      <c r="V436" s="37"/>
      <c r="W436" s="37"/>
      <c r="X436" s="37"/>
      <c r="Y436" s="37"/>
    </row>
    <row r="437" spans="16:25" ht="12.75">
      <c r="P437" s="37"/>
      <c r="Q437" s="37"/>
      <c r="R437" s="37"/>
      <c r="S437" s="37"/>
      <c r="T437" s="37"/>
      <c r="U437" s="37"/>
      <c r="V437" s="37"/>
      <c r="W437" s="37"/>
      <c r="X437" s="37"/>
      <c r="Y437" s="37"/>
    </row>
    <row r="438" spans="16:25" ht="12.75">
      <c r="P438" s="37"/>
      <c r="Q438" s="37"/>
      <c r="R438" s="37"/>
      <c r="S438" s="37"/>
      <c r="T438" s="37"/>
      <c r="U438" s="37"/>
      <c r="V438" s="37"/>
      <c r="W438" s="37"/>
      <c r="X438" s="37"/>
      <c r="Y438" s="37"/>
    </row>
    <row r="439" spans="16:25" ht="12.75">
      <c r="P439" s="37"/>
      <c r="Q439" s="37"/>
      <c r="R439" s="37"/>
      <c r="S439" s="37"/>
      <c r="T439" s="37"/>
      <c r="U439" s="37"/>
      <c r="V439" s="37"/>
      <c r="W439" s="37"/>
      <c r="X439" s="37"/>
      <c r="Y439" s="37"/>
    </row>
    <row r="440" spans="16:25" ht="12.75">
      <c r="P440" s="37"/>
      <c r="Q440" s="37"/>
      <c r="R440" s="37"/>
      <c r="S440" s="37"/>
      <c r="T440" s="37"/>
      <c r="U440" s="37"/>
      <c r="V440" s="37"/>
      <c r="W440" s="37"/>
      <c r="X440" s="37"/>
      <c r="Y440" s="37"/>
    </row>
    <row r="441" spans="16:25" ht="12.75">
      <c r="P441" s="37"/>
      <c r="Q441" s="37"/>
      <c r="R441" s="37"/>
      <c r="S441" s="37"/>
      <c r="T441" s="37"/>
      <c r="U441" s="37"/>
      <c r="V441" s="37"/>
      <c r="W441" s="37"/>
      <c r="X441" s="37"/>
      <c r="Y441" s="37"/>
    </row>
    <row r="442" spans="16:25" ht="12.75">
      <c r="P442" s="37"/>
      <c r="Q442" s="37"/>
      <c r="R442" s="37"/>
      <c r="S442" s="37"/>
      <c r="T442" s="37"/>
      <c r="U442" s="37"/>
      <c r="V442" s="37"/>
      <c r="W442" s="37"/>
      <c r="X442" s="37"/>
      <c r="Y442" s="37"/>
    </row>
    <row r="443" spans="16:25" ht="12.75">
      <c r="P443" s="37"/>
      <c r="Q443" s="37"/>
      <c r="R443" s="37"/>
      <c r="S443" s="37"/>
      <c r="T443" s="37"/>
      <c r="U443" s="37"/>
      <c r="V443" s="37"/>
      <c r="W443" s="37"/>
      <c r="X443" s="37"/>
      <c r="Y443" s="37"/>
    </row>
    <row r="444" spans="16:25" ht="12.75">
      <c r="P444" s="37"/>
      <c r="Q444" s="37"/>
      <c r="R444" s="37"/>
      <c r="S444" s="37"/>
      <c r="T444" s="37"/>
      <c r="U444" s="37"/>
      <c r="V444" s="37"/>
      <c r="W444" s="37"/>
      <c r="X444" s="37"/>
      <c r="Y444" s="37"/>
    </row>
    <row r="445" spans="16:25" ht="12.75"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 spans="16:25" ht="12.75"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 spans="16:25" ht="12.75"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 spans="16:25" ht="12.75"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 spans="16:25" ht="12.75"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 spans="16:25" ht="12.75"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spans="16:25" ht="12.75"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 spans="16:25" ht="12.75"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 spans="16:25" ht="12.75"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 spans="16:25" ht="12.75"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 spans="16:25" ht="12.75"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 spans="16:25" ht="12.75"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 spans="16:25" ht="12.75"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 spans="16:25" ht="12.75"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spans="16:25" ht="12.75"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 spans="16:25" ht="12.75"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 spans="16:25" ht="12.75"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 spans="16:25" ht="12.75"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 spans="16:25" ht="12.75"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 spans="16:25" ht="12.75"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 spans="16:25" ht="12.75"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 spans="16:25" ht="12.75"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 spans="16:25" ht="12.75"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 spans="16:25" ht="12.75"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 spans="16:25" ht="12.75"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 spans="16:25" ht="12.75"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 spans="16:25" ht="12.75"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16:25" ht="12.75"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 spans="16:25" ht="12.75"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 spans="16:25" ht="12.75"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 spans="16:25" ht="12.75"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 spans="16:25" ht="12.75"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 spans="16:25" ht="12.75"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 spans="16:25" ht="12.75"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 spans="16:25" ht="12.75"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 spans="16:25" ht="12.75"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 spans="16:25" ht="12.75"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 spans="16:25" ht="12.75"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 spans="16:25" ht="12.75"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 spans="16:25" ht="12.75"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 spans="16:25" ht="12.75"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 spans="16:25" ht="12.75"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 spans="16:25" ht="12.75"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 spans="16:25" ht="12.75"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 spans="16:25" ht="12.75"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 spans="16:25" ht="12.75"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 spans="16:25" ht="12.75"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 spans="16:25" ht="12.75"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spans="16:25" ht="12.75"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16:25" ht="12.75"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16:25" ht="12.75"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 spans="16:25" ht="12.75"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 spans="16:25" ht="12.75"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 spans="16:25" ht="12.75"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 spans="16:25" ht="12.75"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 spans="16:25" ht="12.75"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 spans="16:25" ht="12.75"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16:25" ht="12.75"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 spans="16:25" ht="12.75"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 spans="16:25" ht="12.75"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 spans="16:25" ht="12.75"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 spans="16:25" ht="12.75">
      <c r="P506" s="37"/>
      <c r="Q506" s="37"/>
      <c r="R506" s="37"/>
      <c r="S506" s="37"/>
      <c r="T506" s="37"/>
      <c r="U506" s="37"/>
      <c r="V506" s="37"/>
      <c r="W506" s="37"/>
      <c r="X506" s="37"/>
      <c r="Y506" s="37"/>
    </row>
    <row r="507" spans="16:25" ht="12.75">
      <c r="P507" s="37"/>
      <c r="Q507" s="37"/>
      <c r="R507" s="37"/>
      <c r="S507" s="37"/>
      <c r="T507" s="37"/>
      <c r="U507" s="37"/>
      <c r="V507" s="37"/>
      <c r="W507" s="37"/>
      <c r="X507" s="37"/>
      <c r="Y507" s="37"/>
    </row>
    <row r="508" spans="16:25" ht="12.75">
      <c r="P508" s="37"/>
      <c r="Q508" s="37"/>
      <c r="R508" s="37"/>
      <c r="S508" s="37"/>
      <c r="T508" s="37"/>
      <c r="U508" s="37"/>
      <c r="V508" s="37"/>
      <c r="W508" s="37"/>
      <c r="X508" s="37"/>
      <c r="Y508" s="37"/>
    </row>
    <row r="509" spans="16:25" ht="12.75">
      <c r="P509" s="37"/>
      <c r="Q509" s="37"/>
      <c r="R509" s="37"/>
      <c r="S509" s="37"/>
      <c r="T509" s="37"/>
      <c r="U509" s="37"/>
      <c r="V509" s="37"/>
      <c r="W509" s="37"/>
      <c r="X509" s="37"/>
      <c r="Y509" s="37"/>
    </row>
    <row r="510" spans="16:25" ht="12.75">
      <c r="P510" s="37"/>
      <c r="Q510" s="37"/>
      <c r="R510" s="37"/>
      <c r="S510" s="37"/>
      <c r="T510" s="37"/>
      <c r="U510" s="37"/>
      <c r="V510" s="37"/>
      <c r="W510" s="37"/>
      <c r="X510" s="37"/>
      <c r="Y510" s="37"/>
    </row>
    <row r="511" spans="16:25" ht="12.75">
      <c r="P511" s="37"/>
      <c r="Q511" s="37"/>
      <c r="R511" s="37"/>
      <c r="S511" s="37"/>
      <c r="T511" s="37"/>
      <c r="U511" s="37"/>
      <c r="V511" s="37"/>
      <c r="W511" s="37"/>
      <c r="X511" s="37"/>
      <c r="Y511" s="37"/>
    </row>
    <row r="512" spans="16:25" ht="12.75">
      <c r="P512" s="37"/>
      <c r="Q512" s="37"/>
      <c r="R512" s="37"/>
      <c r="S512" s="37"/>
      <c r="T512" s="37"/>
      <c r="U512" s="37"/>
      <c r="V512" s="37"/>
      <c r="W512" s="37"/>
      <c r="X512" s="37"/>
      <c r="Y512" s="37"/>
    </row>
    <row r="513" spans="16:25" ht="12.75">
      <c r="P513" s="37"/>
      <c r="Q513" s="37"/>
      <c r="R513" s="37"/>
      <c r="S513" s="37"/>
      <c r="T513" s="37"/>
      <c r="U513" s="37"/>
      <c r="V513" s="37"/>
      <c r="W513" s="37"/>
      <c r="X513" s="37"/>
      <c r="Y513" s="37"/>
    </row>
    <row r="514" spans="16:25" ht="12.75">
      <c r="P514" s="37"/>
      <c r="Q514" s="37"/>
      <c r="R514" s="37"/>
      <c r="S514" s="37"/>
      <c r="T514" s="37"/>
      <c r="U514" s="37"/>
      <c r="V514" s="37"/>
      <c r="W514" s="37"/>
      <c r="X514" s="37"/>
      <c r="Y514" s="37"/>
    </row>
    <row r="515" spans="16:25" ht="12.75">
      <c r="P515" s="37"/>
      <c r="Q515" s="37"/>
      <c r="R515" s="37"/>
      <c r="S515" s="37"/>
      <c r="T515" s="37"/>
      <c r="U515" s="37"/>
      <c r="V515" s="37"/>
      <c r="W515" s="37"/>
      <c r="X515" s="37"/>
      <c r="Y515" s="37"/>
    </row>
    <row r="516" spans="16:25" ht="12.75">
      <c r="P516" s="37"/>
      <c r="Q516" s="37"/>
      <c r="R516" s="37"/>
      <c r="S516" s="37"/>
      <c r="T516" s="37"/>
      <c r="U516" s="37"/>
      <c r="V516" s="37"/>
      <c r="W516" s="37"/>
      <c r="X516" s="37"/>
      <c r="Y516" s="37"/>
    </row>
    <row r="517" spans="16:25" ht="12.75">
      <c r="P517" s="37"/>
      <c r="Q517" s="37"/>
      <c r="R517" s="37"/>
      <c r="S517" s="37"/>
      <c r="T517" s="37"/>
      <c r="U517" s="37"/>
      <c r="V517" s="37"/>
      <c r="W517" s="37"/>
      <c r="X517" s="37"/>
      <c r="Y517" s="37"/>
    </row>
    <row r="518" spans="16:25" ht="12.75">
      <c r="P518" s="37"/>
      <c r="Q518" s="37"/>
      <c r="R518" s="37"/>
      <c r="S518" s="37"/>
      <c r="T518" s="37"/>
      <c r="U518" s="37"/>
      <c r="V518" s="37"/>
      <c r="W518" s="37"/>
      <c r="X518" s="37"/>
      <c r="Y518" s="37"/>
    </row>
    <row r="519" spans="16:25" ht="12.75">
      <c r="P519" s="37"/>
      <c r="Q519" s="37"/>
      <c r="R519" s="37"/>
      <c r="S519" s="37"/>
      <c r="T519" s="37"/>
      <c r="U519" s="37"/>
      <c r="V519" s="37"/>
      <c r="W519" s="37"/>
      <c r="X519" s="37"/>
      <c r="Y519" s="37"/>
    </row>
    <row r="520" spans="16:25" ht="12.75">
      <c r="P520" s="37"/>
      <c r="Q520" s="37"/>
      <c r="R520" s="37"/>
      <c r="S520" s="37"/>
      <c r="T520" s="37"/>
      <c r="U520" s="37"/>
      <c r="V520" s="37"/>
      <c r="W520" s="37"/>
      <c r="X520" s="37"/>
      <c r="Y520" s="37"/>
    </row>
    <row r="521" spans="16:25" ht="12.75">
      <c r="P521" s="37"/>
      <c r="Q521" s="37"/>
      <c r="R521" s="37"/>
      <c r="S521" s="37"/>
      <c r="T521" s="37"/>
      <c r="U521" s="37"/>
      <c r="V521" s="37"/>
      <c r="W521" s="37"/>
      <c r="X521" s="37"/>
      <c r="Y521" s="37"/>
    </row>
    <row r="522" spans="16:25" ht="12.75">
      <c r="P522" s="37"/>
      <c r="Q522" s="37"/>
      <c r="R522" s="37"/>
      <c r="S522" s="37"/>
      <c r="T522" s="37"/>
      <c r="U522" s="37"/>
      <c r="V522" s="37"/>
      <c r="W522" s="37"/>
      <c r="X522" s="37"/>
      <c r="Y522" s="37"/>
    </row>
    <row r="523" spans="16:25" ht="12.75">
      <c r="P523" s="37"/>
      <c r="Q523" s="37"/>
      <c r="R523" s="37"/>
      <c r="S523" s="37"/>
      <c r="T523" s="37"/>
      <c r="U523" s="37"/>
      <c r="V523" s="37"/>
      <c r="W523" s="37"/>
      <c r="X523" s="37"/>
      <c r="Y523" s="37"/>
    </row>
    <row r="524" spans="16:25" ht="12.75">
      <c r="P524" s="37"/>
      <c r="Q524" s="37"/>
      <c r="R524" s="37"/>
      <c r="S524" s="37"/>
      <c r="T524" s="37"/>
      <c r="U524" s="37"/>
      <c r="V524" s="37"/>
      <c r="W524" s="37"/>
      <c r="X524" s="37"/>
      <c r="Y524" s="37"/>
    </row>
    <row r="525" spans="16:25" ht="12.75">
      <c r="P525" s="37"/>
      <c r="Q525" s="37"/>
      <c r="R525" s="37"/>
      <c r="S525" s="37"/>
      <c r="T525" s="37"/>
      <c r="U525" s="37"/>
      <c r="V525" s="37"/>
      <c r="W525" s="37"/>
      <c r="X525" s="37"/>
      <c r="Y525" s="37"/>
    </row>
    <row r="526" spans="16:25" ht="12.75"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 spans="16:25" ht="12.75"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 spans="16:25" ht="12.75"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 spans="16:25" ht="12.75"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 spans="16:25" ht="12.75"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 spans="16:25" ht="12.75">
      <c r="P531" s="37"/>
      <c r="Q531" s="37"/>
      <c r="R531" s="37"/>
      <c r="S531" s="37"/>
      <c r="T531" s="37"/>
      <c r="U531" s="37"/>
      <c r="V531" s="37"/>
      <c r="W531" s="37"/>
      <c r="X531" s="37"/>
      <c r="Y531" s="37"/>
    </row>
    <row r="532" spans="16:25" ht="12.75">
      <c r="P532" s="37"/>
      <c r="Q532" s="37"/>
      <c r="R532" s="37"/>
      <c r="S532" s="37"/>
      <c r="T532" s="37"/>
      <c r="U532" s="37"/>
      <c r="V532" s="37"/>
      <c r="W532" s="37"/>
      <c r="X532" s="37"/>
      <c r="Y532" s="37"/>
    </row>
    <row r="533" spans="16:25" ht="12.75">
      <c r="P533" s="37"/>
      <c r="Q533" s="37"/>
      <c r="R533" s="37"/>
      <c r="S533" s="37"/>
      <c r="T533" s="37"/>
      <c r="U533" s="37"/>
      <c r="V533" s="37"/>
      <c r="W533" s="37"/>
      <c r="X533" s="37"/>
      <c r="Y533" s="37"/>
    </row>
    <row r="534" spans="16:25" ht="12.75"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 spans="16:25" ht="12.75"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spans="16:25" ht="12.75"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 spans="16:25" ht="12.75"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 spans="16:25" ht="12.75"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 spans="16:25" ht="12.75"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 spans="16:25" ht="12.75">
      <c r="P540" s="37"/>
      <c r="Q540" s="37"/>
      <c r="R540" s="37"/>
      <c r="S540" s="37"/>
      <c r="T540" s="37"/>
      <c r="U540" s="37"/>
      <c r="V540" s="37"/>
      <c r="W540" s="37"/>
      <c r="X540" s="37"/>
      <c r="Y540" s="37"/>
    </row>
    <row r="541" spans="16:25" ht="12.75">
      <c r="P541" s="37"/>
      <c r="Q541" s="37"/>
      <c r="R541" s="37"/>
      <c r="S541" s="37"/>
      <c r="T541" s="37"/>
      <c r="U541" s="37"/>
      <c r="V541" s="37"/>
      <c r="W541" s="37"/>
      <c r="X541" s="37"/>
      <c r="Y541" s="37"/>
    </row>
    <row r="542" spans="16:25" ht="12.75">
      <c r="P542" s="37"/>
      <c r="Q542" s="37"/>
      <c r="R542" s="37"/>
      <c r="S542" s="37"/>
      <c r="T542" s="37"/>
      <c r="U542" s="37"/>
      <c r="V542" s="37"/>
      <c r="W542" s="37"/>
      <c r="X542" s="37"/>
      <c r="Y542" s="37"/>
    </row>
    <row r="543" spans="16:25" ht="12.75">
      <c r="P543" s="37"/>
      <c r="Q543" s="37"/>
      <c r="R543" s="37"/>
      <c r="S543" s="37"/>
      <c r="T543" s="37"/>
      <c r="U543" s="37"/>
      <c r="V543" s="37"/>
      <c r="W543" s="37"/>
      <c r="X543" s="37"/>
      <c r="Y543" s="37"/>
    </row>
    <row r="544" spans="16:25" ht="12.75">
      <c r="P544" s="37"/>
      <c r="Q544" s="37"/>
      <c r="R544" s="37"/>
      <c r="S544" s="37"/>
      <c r="T544" s="37"/>
      <c r="U544" s="37"/>
      <c r="V544" s="37"/>
      <c r="W544" s="37"/>
      <c r="X544" s="37"/>
      <c r="Y544" s="37"/>
    </row>
    <row r="545" spans="16:25" ht="12.75">
      <c r="P545" s="37"/>
      <c r="Q545" s="37"/>
      <c r="R545" s="37"/>
      <c r="S545" s="37"/>
      <c r="T545" s="37"/>
      <c r="U545" s="37"/>
      <c r="V545" s="37"/>
      <c r="W545" s="37"/>
      <c r="X545" s="37"/>
      <c r="Y545" s="37"/>
    </row>
    <row r="546" spans="16:25" ht="12.75">
      <c r="P546" s="37"/>
      <c r="Q546" s="37"/>
      <c r="R546" s="37"/>
      <c r="S546" s="37"/>
      <c r="T546" s="37"/>
      <c r="U546" s="37"/>
      <c r="V546" s="37"/>
      <c r="W546" s="37"/>
      <c r="X546" s="37"/>
      <c r="Y546" s="37"/>
    </row>
    <row r="547" spans="16:25" ht="12.75">
      <c r="P547" s="37"/>
      <c r="Q547" s="37"/>
      <c r="R547" s="37"/>
      <c r="S547" s="37"/>
      <c r="T547" s="37"/>
      <c r="U547" s="37"/>
      <c r="V547" s="37"/>
      <c r="W547" s="37"/>
      <c r="X547" s="37"/>
      <c r="Y547" s="37"/>
    </row>
    <row r="548" spans="16:25" ht="12.75">
      <c r="P548" s="37"/>
      <c r="Q548" s="37"/>
      <c r="R548" s="37"/>
      <c r="S548" s="37"/>
      <c r="T548" s="37"/>
      <c r="U548" s="37"/>
      <c r="V548" s="37"/>
      <c r="W548" s="37"/>
      <c r="X548" s="37"/>
      <c r="Y548" s="37"/>
    </row>
    <row r="549" spans="16:25" ht="12.75">
      <c r="P549" s="37"/>
      <c r="Q549" s="37"/>
      <c r="R549" s="37"/>
      <c r="S549" s="37"/>
      <c r="T549" s="37"/>
      <c r="U549" s="37"/>
      <c r="V549" s="37"/>
      <c r="W549" s="37"/>
      <c r="X549" s="37"/>
      <c r="Y549" s="37"/>
    </row>
    <row r="550" spans="16:25" ht="12.75">
      <c r="P550" s="37"/>
      <c r="Q550" s="37"/>
      <c r="R550" s="37"/>
      <c r="S550" s="37"/>
      <c r="T550" s="37"/>
      <c r="U550" s="37"/>
      <c r="V550" s="37"/>
      <c r="W550" s="37"/>
      <c r="X550" s="37"/>
      <c r="Y550" s="37"/>
    </row>
    <row r="551" spans="16:25" ht="12.75">
      <c r="P551" s="37"/>
      <c r="Q551" s="37"/>
      <c r="R551" s="37"/>
      <c r="S551" s="37"/>
      <c r="T551" s="37"/>
      <c r="U551" s="37"/>
      <c r="V551" s="37"/>
      <c r="W551" s="37"/>
      <c r="X551" s="37"/>
      <c r="Y551" s="37"/>
    </row>
    <row r="552" spans="16:25" ht="12.75">
      <c r="P552" s="37"/>
      <c r="Q552" s="37"/>
      <c r="R552" s="37"/>
      <c r="S552" s="37"/>
      <c r="T552" s="37"/>
      <c r="U552" s="37"/>
      <c r="V552" s="37"/>
      <c r="W552" s="37"/>
      <c r="X552" s="37"/>
      <c r="Y552" s="37"/>
    </row>
    <row r="553" spans="16:25" ht="12.75">
      <c r="P553" s="37"/>
      <c r="Q553" s="37"/>
      <c r="R553" s="37"/>
      <c r="S553" s="37"/>
      <c r="T553" s="37"/>
      <c r="U553" s="37"/>
      <c r="V553" s="37"/>
      <c r="W553" s="37"/>
      <c r="X553" s="37"/>
      <c r="Y553" s="37"/>
    </row>
    <row r="554" spans="16:25" ht="12.75">
      <c r="P554" s="37"/>
      <c r="Q554" s="37"/>
      <c r="R554" s="37"/>
      <c r="S554" s="37"/>
      <c r="T554" s="37"/>
      <c r="U554" s="37"/>
      <c r="V554" s="37"/>
      <c r="W554" s="37"/>
      <c r="X554" s="37"/>
      <c r="Y554" s="37"/>
    </row>
    <row r="555" spans="16:25" ht="12.75">
      <c r="P555" s="37"/>
      <c r="Q555" s="37"/>
      <c r="R555" s="37"/>
      <c r="S555" s="37"/>
      <c r="T555" s="37"/>
      <c r="U555" s="37"/>
      <c r="V555" s="37"/>
      <c r="W555" s="37"/>
      <c r="X555" s="37"/>
      <c r="Y555" s="37"/>
    </row>
    <row r="556" spans="16:25" ht="12.75">
      <c r="P556" s="37"/>
      <c r="Q556" s="37"/>
      <c r="R556" s="37"/>
      <c r="S556" s="37"/>
      <c r="T556" s="37"/>
      <c r="U556" s="37"/>
      <c r="V556" s="37"/>
      <c r="W556" s="37"/>
      <c r="X556" s="37"/>
      <c r="Y556" s="37"/>
    </row>
    <row r="557" spans="16:25" ht="12.75"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 spans="16:25" ht="12.75">
      <c r="P558" s="37"/>
      <c r="Q558" s="37"/>
      <c r="R558" s="37"/>
      <c r="S558" s="37"/>
      <c r="T558" s="37"/>
      <c r="U558" s="37"/>
      <c r="V558" s="37"/>
      <c r="W558" s="37"/>
      <c r="X558" s="37"/>
      <c r="Y558" s="37"/>
    </row>
    <row r="559" spans="16:25" ht="12.75">
      <c r="P559" s="37"/>
      <c r="Q559" s="37"/>
      <c r="R559" s="37"/>
      <c r="S559" s="37"/>
      <c r="T559" s="37"/>
      <c r="U559" s="37"/>
      <c r="V559" s="37"/>
      <c r="W559" s="37"/>
      <c r="X559" s="37"/>
      <c r="Y559" s="37"/>
    </row>
    <row r="560" spans="16:25" ht="12.75">
      <c r="P560" s="37"/>
      <c r="Q560" s="37"/>
      <c r="R560" s="37"/>
      <c r="S560" s="37"/>
      <c r="T560" s="37"/>
      <c r="U560" s="37"/>
      <c r="V560" s="37"/>
      <c r="W560" s="37"/>
      <c r="X560" s="37"/>
      <c r="Y560" s="37"/>
    </row>
    <row r="561" spans="16:25" ht="12.75">
      <c r="P561" s="37"/>
      <c r="Q561" s="37"/>
      <c r="R561" s="37"/>
      <c r="S561" s="37"/>
      <c r="T561" s="37"/>
      <c r="U561" s="37"/>
      <c r="V561" s="37"/>
      <c r="W561" s="37"/>
      <c r="X561" s="37"/>
      <c r="Y561" s="37"/>
    </row>
    <row r="562" spans="16:25" ht="12.75">
      <c r="P562" s="37"/>
      <c r="Q562" s="37"/>
      <c r="R562" s="37"/>
      <c r="S562" s="37"/>
      <c r="T562" s="37"/>
      <c r="U562" s="37"/>
      <c r="V562" s="37"/>
      <c r="W562" s="37"/>
      <c r="X562" s="37"/>
      <c r="Y562" s="37"/>
    </row>
    <row r="563" spans="16:25" ht="12.75">
      <c r="P563" s="37"/>
      <c r="Q563" s="37"/>
      <c r="R563" s="37"/>
      <c r="S563" s="37"/>
      <c r="T563" s="37"/>
      <c r="U563" s="37"/>
      <c r="V563" s="37"/>
      <c r="W563" s="37"/>
      <c r="X563" s="37"/>
      <c r="Y563" s="37"/>
    </row>
    <row r="564" spans="16:25" ht="12.75">
      <c r="P564" s="37"/>
      <c r="Q564" s="37"/>
      <c r="R564" s="37"/>
      <c r="S564" s="37"/>
      <c r="T564" s="37"/>
      <c r="U564" s="37"/>
      <c r="V564" s="37"/>
      <c r="W564" s="37"/>
      <c r="X564" s="37"/>
      <c r="Y564" s="37"/>
    </row>
    <row r="565" spans="16:25" ht="12.75">
      <c r="P565" s="37"/>
      <c r="Q565" s="37"/>
      <c r="R565" s="37"/>
      <c r="S565" s="37"/>
      <c r="T565" s="37"/>
      <c r="U565" s="37"/>
      <c r="V565" s="37"/>
      <c r="W565" s="37"/>
      <c r="X565" s="37"/>
      <c r="Y565" s="37"/>
    </row>
    <row r="566" spans="16:25" ht="12.75">
      <c r="P566" s="37"/>
      <c r="Q566" s="37"/>
      <c r="R566" s="37"/>
      <c r="S566" s="37"/>
      <c r="T566" s="37"/>
      <c r="U566" s="37"/>
      <c r="V566" s="37"/>
      <c r="W566" s="37"/>
      <c r="X566" s="37"/>
      <c r="Y566" s="37"/>
    </row>
    <row r="567" spans="16:25" ht="12.75">
      <c r="P567" s="37"/>
      <c r="Q567" s="37"/>
      <c r="R567" s="37"/>
      <c r="S567" s="37"/>
      <c r="T567" s="37"/>
      <c r="U567" s="37"/>
      <c r="V567" s="37"/>
      <c r="W567" s="37"/>
      <c r="X567" s="37"/>
      <c r="Y567" s="37"/>
    </row>
    <row r="568" spans="16:25" ht="12.75">
      <c r="P568" s="37"/>
      <c r="Q568" s="37"/>
      <c r="R568" s="37"/>
      <c r="S568" s="37"/>
      <c r="T568" s="37"/>
      <c r="U568" s="37"/>
      <c r="V568" s="37"/>
      <c r="W568" s="37"/>
      <c r="X568" s="37"/>
      <c r="Y568" s="37"/>
    </row>
    <row r="569" spans="16:25" ht="12.75">
      <c r="P569" s="37"/>
      <c r="Q569" s="37"/>
      <c r="R569" s="37"/>
      <c r="S569" s="37"/>
      <c r="T569" s="37"/>
      <c r="U569" s="37"/>
      <c r="V569" s="37"/>
      <c r="W569" s="37"/>
      <c r="X569" s="37"/>
      <c r="Y569" s="37"/>
    </row>
    <row r="570" spans="16:25" ht="12.75">
      <c r="P570" s="37"/>
      <c r="Q570" s="37"/>
      <c r="R570" s="37"/>
      <c r="S570" s="37"/>
      <c r="T570" s="37"/>
      <c r="U570" s="37"/>
      <c r="V570" s="37"/>
      <c r="W570" s="37"/>
      <c r="X570" s="37"/>
      <c r="Y570" s="37"/>
    </row>
    <row r="571" spans="16:25" ht="12.75">
      <c r="P571" s="37"/>
      <c r="Q571" s="37"/>
      <c r="R571" s="37"/>
      <c r="S571" s="37"/>
      <c r="T571" s="37"/>
      <c r="U571" s="37"/>
      <c r="V571" s="37"/>
      <c r="W571" s="37"/>
      <c r="X571" s="37"/>
      <c r="Y571" s="37"/>
    </row>
    <row r="572" spans="16:25" ht="12.75">
      <c r="P572" s="37"/>
      <c r="Q572" s="37"/>
      <c r="R572" s="37"/>
      <c r="S572" s="37"/>
      <c r="T572" s="37"/>
      <c r="U572" s="37"/>
      <c r="V572" s="37"/>
      <c r="W572" s="37"/>
      <c r="X572" s="37"/>
      <c r="Y572" s="37"/>
    </row>
    <row r="573" spans="16:25" ht="12.75">
      <c r="P573" s="37"/>
      <c r="Q573" s="37"/>
      <c r="R573" s="37"/>
      <c r="S573" s="37"/>
      <c r="T573" s="37"/>
      <c r="U573" s="37"/>
      <c r="V573" s="37"/>
      <c r="W573" s="37"/>
      <c r="X573" s="37"/>
      <c r="Y573" s="37"/>
    </row>
    <row r="574" spans="16:25" ht="12.75">
      <c r="P574" s="37"/>
      <c r="Q574" s="37"/>
      <c r="R574" s="37"/>
      <c r="S574" s="37"/>
      <c r="T574" s="37"/>
      <c r="U574" s="37"/>
      <c r="V574" s="37"/>
      <c r="W574" s="37"/>
      <c r="X574" s="37"/>
      <c r="Y574" s="37"/>
    </row>
    <row r="575" spans="16:25" ht="12.75"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 spans="16:25" ht="12.75">
      <c r="P576" s="37"/>
      <c r="Q576" s="37"/>
      <c r="R576" s="37"/>
      <c r="S576" s="37"/>
      <c r="T576" s="37"/>
      <c r="U576" s="37"/>
      <c r="V576" s="37"/>
      <c r="W576" s="37"/>
      <c r="X576" s="37"/>
      <c r="Y576" s="37"/>
    </row>
    <row r="577" spans="16:25" ht="12.75">
      <c r="P577" s="37"/>
      <c r="Q577" s="37"/>
      <c r="R577" s="37"/>
      <c r="S577" s="37"/>
      <c r="T577" s="37"/>
      <c r="U577" s="37"/>
      <c r="V577" s="37"/>
      <c r="W577" s="37"/>
      <c r="X577" s="37"/>
      <c r="Y577" s="37"/>
    </row>
    <row r="578" spans="16:25" ht="12.75">
      <c r="P578" s="37"/>
      <c r="Q578" s="37"/>
      <c r="R578" s="37"/>
      <c r="S578" s="37"/>
      <c r="T578" s="37"/>
      <c r="U578" s="37"/>
      <c r="V578" s="37"/>
      <c r="W578" s="37"/>
      <c r="X578" s="37"/>
      <c r="Y578" s="37"/>
    </row>
    <row r="579" spans="16:25" ht="12.75">
      <c r="P579" s="37"/>
      <c r="Q579" s="37"/>
      <c r="R579" s="37"/>
      <c r="S579" s="37"/>
      <c r="T579" s="37"/>
      <c r="U579" s="37"/>
      <c r="V579" s="37"/>
      <c r="W579" s="37"/>
      <c r="X579" s="37"/>
      <c r="Y579" s="37"/>
    </row>
    <row r="580" spans="16:25" ht="12.75">
      <c r="P580" s="37"/>
      <c r="Q580" s="37"/>
      <c r="R580" s="37"/>
      <c r="S580" s="37"/>
      <c r="T580" s="37"/>
      <c r="U580" s="37"/>
      <c r="V580" s="37"/>
      <c r="W580" s="37"/>
      <c r="X580" s="37"/>
      <c r="Y580" s="37"/>
    </row>
    <row r="581" spans="16:25" ht="12.75">
      <c r="P581" s="37"/>
      <c r="Q581" s="37"/>
      <c r="R581" s="37"/>
      <c r="S581" s="37"/>
      <c r="T581" s="37"/>
      <c r="U581" s="37"/>
      <c r="V581" s="37"/>
      <c r="W581" s="37"/>
      <c r="X581" s="37"/>
      <c r="Y581" s="37"/>
    </row>
    <row r="582" spans="16:25" ht="12.75">
      <c r="P582" s="37"/>
      <c r="Q582" s="37"/>
      <c r="R582" s="37"/>
      <c r="S582" s="37"/>
      <c r="T582" s="37"/>
      <c r="U582" s="37"/>
      <c r="V582" s="37"/>
      <c r="W582" s="37"/>
      <c r="X582" s="37"/>
      <c r="Y582" s="37"/>
    </row>
    <row r="583" spans="16:25" ht="12.75">
      <c r="P583" s="37"/>
      <c r="Q583" s="37"/>
      <c r="R583" s="37"/>
      <c r="S583" s="37"/>
      <c r="T583" s="37"/>
      <c r="U583" s="37"/>
      <c r="V583" s="37"/>
      <c r="W583" s="37"/>
      <c r="X583" s="37"/>
      <c r="Y583" s="37"/>
    </row>
    <row r="584" spans="16:25" ht="12.75">
      <c r="P584" s="37"/>
      <c r="Q584" s="37"/>
      <c r="R584" s="37"/>
      <c r="S584" s="37"/>
      <c r="T584" s="37"/>
      <c r="U584" s="37"/>
      <c r="V584" s="37"/>
      <c r="W584" s="37"/>
      <c r="X584" s="37"/>
      <c r="Y584" s="37"/>
    </row>
    <row r="585" spans="16:25" ht="12.75">
      <c r="P585" s="37"/>
      <c r="Q585" s="37"/>
      <c r="R585" s="37"/>
      <c r="S585" s="37"/>
      <c r="T585" s="37"/>
      <c r="U585" s="37"/>
      <c r="V585" s="37"/>
      <c r="W585" s="37"/>
      <c r="X585" s="37"/>
      <c r="Y585" s="37"/>
    </row>
    <row r="586" spans="16:25" ht="12.75">
      <c r="P586" s="37"/>
      <c r="Q586" s="37"/>
      <c r="R586" s="37"/>
      <c r="S586" s="37"/>
      <c r="T586" s="37"/>
      <c r="U586" s="37"/>
      <c r="V586" s="37"/>
      <c r="W586" s="37"/>
      <c r="X586" s="37"/>
      <c r="Y586" s="37"/>
    </row>
    <row r="587" spans="16:25" ht="12.75">
      <c r="P587" s="37"/>
      <c r="Q587" s="37"/>
      <c r="R587" s="37"/>
      <c r="S587" s="37"/>
      <c r="T587" s="37"/>
      <c r="U587" s="37"/>
      <c r="V587" s="37"/>
      <c r="W587" s="37"/>
      <c r="X587" s="37"/>
      <c r="Y587" s="37"/>
    </row>
    <row r="588" spans="16:25" ht="12.75">
      <c r="P588" s="37"/>
      <c r="Q588" s="37"/>
      <c r="R588" s="37"/>
      <c r="S588" s="37"/>
      <c r="T588" s="37"/>
      <c r="U588" s="37"/>
      <c r="V588" s="37"/>
      <c r="W588" s="37"/>
      <c r="X588" s="37"/>
      <c r="Y588" s="37"/>
    </row>
    <row r="589" spans="16:25" ht="12.75">
      <c r="P589" s="37"/>
      <c r="Q589" s="37"/>
      <c r="R589" s="37"/>
      <c r="S589" s="37"/>
      <c r="T589" s="37"/>
      <c r="U589" s="37"/>
      <c r="V589" s="37"/>
      <c r="W589" s="37"/>
      <c r="X589" s="37"/>
      <c r="Y589" s="37"/>
    </row>
    <row r="590" spans="16:25" ht="12.75">
      <c r="P590" s="37"/>
      <c r="Q590" s="37"/>
      <c r="R590" s="37"/>
      <c r="S590" s="37"/>
      <c r="T590" s="37"/>
      <c r="U590" s="37"/>
      <c r="V590" s="37"/>
      <c r="W590" s="37"/>
      <c r="X590" s="37"/>
      <c r="Y590" s="37"/>
    </row>
    <row r="591" spans="16:25" ht="12.75">
      <c r="P591" s="37"/>
      <c r="Q591" s="37"/>
      <c r="R591" s="37"/>
      <c r="S591" s="37"/>
      <c r="T591" s="37"/>
      <c r="U591" s="37"/>
      <c r="V591" s="37"/>
      <c r="W591" s="37"/>
      <c r="X591" s="37"/>
      <c r="Y591" s="37"/>
    </row>
    <row r="592" spans="16:25" ht="12.75">
      <c r="P592" s="37"/>
      <c r="Q592" s="37"/>
      <c r="R592" s="37"/>
      <c r="S592" s="37"/>
      <c r="T592" s="37"/>
      <c r="U592" s="37"/>
      <c r="V592" s="37"/>
      <c r="W592" s="37"/>
      <c r="X592" s="37"/>
      <c r="Y592" s="37"/>
    </row>
    <row r="593" spans="16:25" ht="12.75">
      <c r="P593" s="37"/>
      <c r="Q593" s="37"/>
      <c r="R593" s="37"/>
      <c r="S593" s="37"/>
      <c r="T593" s="37"/>
      <c r="U593" s="37"/>
      <c r="V593" s="37"/>
      <c r="W593" s="37"/>
      <c r="X593" s="37"/>
      <c r="Y593" s="37"/>
    </row>
    <row r="594" spans="16:25" ht="12.75">
      <c r="P594" s="37"/>
      <c r="Q594" s="37"/>
      <c r="R594" s="37"/>
      <c r="S594" s="37"/>
      <c r="T594" s="37"/>
      <c r="U594" s="37"/>
      <c r="V594" s="37"/>
      <c r="W594" s="37"/>
      <c r="X594" s="37"/>
      <c r="Y594" s="37"/>
    </row>
    <row r="595" spans="16:25" ht="12.75">
      <c r="P595" s="37"/>
      <c r="Q595" s="37"/>
      <c r="R595" s="37"/>
      <c r="S595" s="37"/>
      <c r="T595" s="37"/>
      <c r="U595" s="37"/>
      <c r="V595" s="37"/>
      <c r="W595" s="37"/>
      <c r="X595" s="37"/>
      <c r="Y595" s="37"/>
    </row>
    <row r="596" spans="16:25" ht="12.75">
      <c r="P596" s="37"/>
      <c r="Q596" s="37"/>
      <c r="R596" s="37"/>
      <c r="S596" s="37"/>
      <c r="T596" s="37"/>
      <c r="U596" s="37"/>
      <c r="V596" s="37"/>
      <c r="W596" s="37"/>
      <c r="X596" s="37"/>
      <c r="Y596" s="37"/>
    </row>
    <row r="597" spans="16:25" ht="12.75">
      <c r="P597" s="37"/>
      <c r="Q597" s="37"/>
      <c r="R597" s="37"/>
      <c r="S597" s="37"/>
      <c r="T597" s="37"/>
      <c r="U597" s="37"/>
      <c r="V597" s="37"/>
      <c r="W597" s="37"/>
      <c r="X597" s="37"/>
      <c r="Y597" s="37"/>
    </row>
    <row r="598" spans="16:25" ht="12.75">
      <c r="P598" s="37"/>
      <c r="Q598" s="37"/>
      <c r="R598" s="37"/>
      <c r="S598" s="37"/>
      <c r="T598" s="37"/>
      <c r="U598" s="37"/>
      <c r="V598" s="37"/>
      <c r="W598" s="37"/>
      <c r="X598" s="37"/>
      <c r="Y598" s="37"/>
    </row>
    <row r="599" spans="16:25" ht="12.75">
      <c r="P599" s="37"/>
      <c r="Q599" s="37"/>
      <c r="R599" s="37"/>
      <c r="S599" s="37"/>
      <c r="T599" s="37"/>
      <c r="U599" s="37"/>
      <c r="V599" s="37"/>
      <c r="W599" s="37"/>
      <c r="X599" s="37"/>
      <c r="Y599" s="37"/>
    </row>
    <row r="600" spans="16:25" ht="12.75">
      <c r="P600" s="37"/>
      <c r="Q600" s="37"/>
      <c r="R600" s="37"/>
      <c r="S600" s="37"/>
      <c r="T600" s="37"/>
      <c r="U600" s="37"/>
      <c r="V600" s="37"/>
      <c r="W600" s="37"/>
      <c r="X600" s="37"/>
      <c r="Y600" s="37"/>
    </row>
    <row r="601" spans="16:25" ht="12.75">
      <c r="P601" s="37"/>
      <c r="Q601" s="37"/>
      <c r="R601" s="37"/>
      <c r="S601" s="37"/>
      <c r="T601" s="37"/>
      <c r="U601" s="37"/>
      <c r="V601" s="37"/>
      <c r="W601" s="37"/>
      <c r="X601" s="37"/>
      <c r="Y601" s="37"/>
    </row>
    <row r="602" spans="16:25" ht="12.75">
      <c r="P602" s="37"/>
      <c r="Q602" s="37"/>
      <c r="R602" s="37"/>
      <c r="S602" s="37"/>
      <c r="T602" s="37"/>
      <c r="U602" s="37"/>
      <c r="V602" s="37"/>
      <c r="W602" s="37"/>
      <c r="X602" s="37"/>
      <c r="Y602" s="37"/>
    </row>
    <row r="603" spans="16:25" ht="12.75">
      <c r="P603" s="37"/>
      <c r="Q603" s="37"/>
      <c r="R603" s="37"/>
      <c r="S603" s="37"/>
      <c r="T603" s="37"/>
      <c r="U603" s="37"/>
      <c r="V603" s="37"/>
      <c r="W603" s="37"/>
      <c r="X603" s="37"/>
      <c r="Y603" s="37"/>
    </row>
    <row r="604" spans="16:25" ht="12.75">
      <c r="P604" s="37"/>
      <c r="Q604" s="37"/>
      <c r="R604" s="37"/>
      <c r="S604" s="37"/>
      <c r="T604" s="37"/>
      <c r="U604" s="37"/>
      <c r="V604" s="37"/>
      <c r="W604" s="37"/>
      <c r="X604" s="37"/>
      <c r="Y604" s="37"/>
    </row>
    <row r="605" spans="16:25" ht="12.75">
      <c r="P605" s="37"/>
      <c r="Q605" s="37"/>
      <c r="R605" s="37"/>
      <c r="S605" s="37"/>
      <c r="T605" s="37"/>
      <c r="U605" s="37"/>
      <c r="V605" s="37"/>
      <c r="W605" s="37"/>
      <c r="X605" s="37"/>
      <c r="Y605" s="37"/>
    </row>
    <row r="606" spans="16:25" ht="12.75">
      <c r="P606" s="37"/>
      <c r="Q606" s="37"/>
      <c r="R606" s="37"/>
      <c r="S606" s="37"/>
      <c r="T606" s="37"/>
      <c r="U606" s="37"/>
      <c r="V606" s="37"/>
      <c r="W606" s="37"/>
      <c r="X606" s="37"/>
      <c r="Y606" s="37"/>
    </row>
    <row r="607" spans="16:25" ht="12.75">
      <c r="P607" s="37"/>
      <c r="Q607" s="37"/>
      <c r="R607" s="37"/>
      <c r="S607" s="37"/>
      <c r="T607" s="37"/>
      <c r="U607" s="37"/>
      <c r="V607" s="37"/>
      <c r="W607" s="37"/>
      <c r="X607" s="37"/>
      <c r="Y607" s="37"/>
    </row>
    <row r="608" spans="16:25" ht="12.75">
      <c r="P608" s="37"/>
      <c r="Q608" s="37"/>
      <c r="R608" s="37"/>
      <c r="S608" s="37"/>
      <c r="T608" s="37"/>
      <c r="U608" s="37"/>
      <c r="V608" s="37"/>
      <c r="W608" s="37"/>
      <c r="X608" s="37"/>
      <c r="Y608" s="37"/>
    </row>
    <row r="609" spans="16:25" ht="12.75">
      <c r="P609" s="37"/>
      <c r="Q609" s="37"/>
      <c r="R609" s="37"/>
      <c r="S609" s="37"/>
      <c r="T609" s="37"/>
      <c r="U609" s="37"/>
      <c r="V609" s="37"/>
      <c r="W609" s="37"/>
      <c r="X609" s="37"/>
      <c r="Y609" s="37"/>
    </row>
    <row r="610" spans="16:25" ht="12.75">
      <c r="P610" s="37"/>
      <c r="Q610" s="37"/>
      <c r="R610" s="37"/>
      <c r="S610" s="37"/>
      <c r="T610" s="37"/>
      <c r="U610" s="37"/>
      <c r="V610" s="37"/>
      <c r="W610" s="37"/>
      <c r="X610" s="37"/>
      <c r="Y610" s="37"/>
    </row>
    <row r="611" spans="16:25" ht="12.75">
      <c r="P611" s="37"/>
      <c r="Q611" s="37"/>
      <c r="R611" s="37"/>
      <c r="S611" s="37"/>
      <c r="T611" s="37"/>
      <c r="U611" s="37"/>
      <c r="V611" s="37"/>
      <c r="W611" s="37"/>
      <c r="X611" s="37"/>
      <c r="Y611" s="37"/>
    </row>
    <row r="612" spans="16:25" ht="12.75">
      <c r="P612" s="37"/>
      <c r="Q612" s="37"/>
      <c r="R612" s="37"/>
      <c r="S612" s="37"/>
      <c r="T612" s="37"/>
      <c r="U612" s="37"/>
      <c r="V612" s="37"/>
      <c r="W612" s="37"/>
      <c r="X612" s="37"/>
      <c r="Y612" s="37"/>
    </row>
    <row r="613" spans="16:25" ht="12.75">
      <c r="P613" s="37"/>
      <c r="Q613" s="37"/>
      <c r="R613" s="37"/>
      <c r="S613" s="37"/>
      <c r="T613" s="37"/>
      <c r="U613" s="37"/>
      <c r="V613" s="37"/>
      <c r="W613" s="37"/>
      <c r="X613" s="37"/>
      <c r="Y613" s="37"/>
    </row>
    <row r="614" spans="16:25" ht="12.75">
      <c r="P614" s="37"/>
      <c r="Q614" s="37"/>
      <c r="R614" s="37"/>
      <c r="S614" s="37"/>
      <c r="T614" s="37"/>
      <c r="U614" s="37"/>
      <c r="V614" s="37"/>
      <c r="W614" s="37"/>
      <c r="X614" s="37"/>
      <c r="Y614" s="37"/>
    </row>
    <row r="615" spans="16:25" ht="12.75">
      <c r="P615" s="37"/>
      <c r="Q615" s="37"/>
      <c r="R615" s="37"/>
      <c r="S615" s="37"/>
      <c r="T615" s="37"/>
      <c r="U615" s="37"/>
      <c r="V615" s="37"/>
      <c r="W615" s="37"/>
      <c r="X615" s="37"/>
      <c r="Y615" s="37"/>
    </row>
    <row r="616" spans="16:25" ht="12.75">
      <c r="P616" s="37"/>
      <c r="Q616" s="37"/>
      <c r="R616" s="37"/>
      <c r="S616" s="37"/>
      <c r="T616" s="37"/>
      <c r="U616" s="37"/>
      <c r="V616" s="37"/>
      <c r="W616" s="37"/>
      <c r="X616" s="37"/>
      <c r="Y616" s="37"/>
    </row>
    <row r="617" spans="16:25" ht="12.75">
      <c r="P617" s="37"/>
      <c r="Q617" s="37"/>
      <c r="R617" s="37"/>
      <c r="S617" s="37"/>
      <c r="T617" s="37"/>
      <c r="U617" s="37"/>
      <c r="V617" s="37"/>
      <c r="W617" s="37"/>
      <c r="X617" s="37"/>
      <c r="Y617" s="37"/>
    </row>
    <row r="618" spans="16:25" ht="12.75">
      <c r="P618" s="37"/>
      <c r="Q618" s="37"/>
      <c r="R618" s="37"/>
      <c r="S618" s="37"/>
      <c r="T618" s="37"/>
      <c r="U618" s="37"/>
      <c r="V618" s="37"/>
      <c r="W618" s="37"/>
      <c r="X618" s="37"/>
      <c r="Y618" s="37"/>
    </row>
    <row r="619" spans="16:25" ht="12.75">
      <c r="P619" s="37"/>
      <c r="Q619" s="37"/>
      <c r="R619" s="37"/>
      <c r="S619" s="37"/>
      <c r="T619" s="37"/>
      <c r="U619" s="37"/>
      <c r="V619" s="37"/>
      <c r="W619" s="37"/>
      <c r="X619" s="37"/>
      <c r="Y619" s="37"/>
    </row>
    <row r="620" spans="16:25" ht="12.75">
      <c r="P620" s="37"/>
      <c r="Q620" s="37"/>
      <c r="R620" s="37"/>
      <c r="S620" s="37"/>
      <c r="T620" s="37"/>
      <c r="U620" s="37"/>
      <c r="V620" s="37"/>
      <c r="W620" s="37"/>
      <c r="X620" s="37"/>
      <c r="Y620" s="37"/>
    </row>
    <row r="621" spans="16:25" ht="12.75">
      <c r="P621" s="37"/>
      <c r="Q621" s="37"/>
      <c r="R621" s="37"/>
      <c r="S621" s="37"/>
      <c r="T621" s="37"/>
      <c r="U621" s="37"/>
      <c r="V621" s="37"/>
      <c r="W621" s="37"/>
      <c r="X621" s="37"/>
      <c r="Y621" s="37"/>
    </row>
    <row r="622" spans="16:25" ht="12.75">
      <c r="P622" s="37"/>
      <c r="Q622" s="37"/>
      <c r="R622" s="37"/>
      <c r="S622" s="37"/>
      <c r="T622" s="37"/>
      <c r="U622" s="37"/>
      <c r="V622" s="37"/>
      <c r="W622" s="37"/>
      <c r="X622" s="37"/>
      <c r="Y622" s="37"/>
    </row>
    <row r="623" spans="16:25" ht="12.75">
      <c r="P623" s="37"/>
      <c r="Q623" s="37"/>
      <c r="R623" s="37"/>
      <c r="S623" s="37"/>
      <c r="T623" s="37"/>
      <c r="U623" s="37"/>
      <c r="V623" s="37"/>
      <c r="W623" s="37"/>
      <c r="X623" s="37"/>
      <c r="Y623" s="37"/>
    </row>
    <row r="624" spans="16:25" ht="12.75">
      <c r="P624" s="37"/>
      <c r="Q624" s="37"/>
      <c r="R624" s="37"/>
      <c r="S624" s="37"/>
      <c r="T624" s="37"/>
      <c r="U624" s="37"/>
      <c r="V624" s="37"/>
      <c r="W624" s="37"/>
      <c r="X624" s="37"/>
      <c r="Y624" s="37"/>
    </row>
    <row r="625" spans="16:25" ht="12.75">
      <c r="P625" s="37"/>
      <c r="Q625" s="37"/>
      <c r="R625" s="37"/>
      <c r="S625" s="37"/>
      <c r="T625" s="37"/>
      <c r="U625" s="37"/>
      <c r="V625" s="37"/>
      <c r="W625" s="37"/>
      <c r="X625" s="37"/>
      <c r="Y625" s="37"/>
    </row>
    <row r="626" spans="16:25" ht="12.75">
      <c r="P626" s="37"/>
      <c r="Q626" s="37"/>
      <c r="R626" s="37"/>
      <c r="S626" s="37"/>
      <c r="T626" s="37"/>
      <c r="U626" s="37"/>
      <c r="V626" s="37"/>
      <c r="W626" s="37"/>
      <c r="X626" s="37"/>
      <c r="Y626" s="37"/>
    </row>
    <row r="627" spans="16:25" ht="12.75">
      <c r="P627" s="37"/>
      <c r="Q627" s="37"/>
      <c r="R627" s="37"/>
      <c r="S627" s="37"/>
      <c r="T627" s="37"/>
      <c r="U627" s="37"/>
      <c r="V627" s="37"/>
      <c r="W627" s="37"/>
      <c r="X627" s="37"/>
      <c r="Y627" s="37"/>
    </row>
    <row r="628" spans="16:25" ht="12.75">
      <c r="P628" s="37"/>
      <c r="Q628" s="37"/>
      <c r="R628" s="37"/>
      <c r="S628" s="37"/>
      <c r="T628" s="37"/>
      <c r="U628" s="37"/>
      <c r="V628" s="37"/>
      <c r="W628" s="37"/>
      <c r="X628" s="37"/>
      <c r="Y628" s="37"/>
    </row>
    <row r="629" spans="16:25" ht="12.75">
      <c r="P629" s="37"/>
      <c r="Q629" s="37"/>
      <c r="R629" s="37"/>
      <c r="S629" s="37"/>
      <c r="T629" s="37"/>
      <c r="U629" s="37"/>
      <c r="V629" s="37"/>
      <c r="W629" s="37"/>
      <c r="X629" s="37"/>
      <c r="Y629" s="37"/>
    </row>
    <row r="630" spans="16:25" ht="12.75">
      <c r="P630" s="37"/>
      <c r="Q630" s="37"/>
      <c r="R630" s="37"/>
      <c r="S630" s="37"/>
      <c r="T630" s="37"/>
      <c r="U630" s="37"/>
      <c r="V630" s="37"/>
      <c r="W630" s="37"/>
      <c r="X630" s="37"/>
      <c r="Y630" s="37"/>
    </row>
    <row r="631" spans="16:25" ht="12.75">
      <c r="P631" s="37"/>
      <c r="Q631" s="37"/>
      <c r="R631" s="37"/>
      <c r="S631" s="37"/>
      <c r="T631" s="37"/>
      <c r="U631" s="37"/>
      <c r="V631" s="37"/>
      <c r="W631" s="37"/>
      <c r="X631" s="37"/>
      <c r="Y631" s="37"/>
    </row>
    <row r="632" spans="16:25" ht="12.75">
      <c r="P632" s="37"/>
      <c r="Q632" s="37"/>
      <c r="R632" s="37"/>
      <c r="S632" s="37"/>
      <c r="T632" s="37"/>
      <c r="U632" s="37"/>
      <c r="V632" s="37"/>
      <c r="W632" s="37"/>
      <c r="X632" s="37"/>
      <c r="Y632" s="37"/>
    </row>
    <row r="633" spans="16:25" ht="12.75">
      <c r="P633" s="37"/>
      <c r="Q633" s="37"/>
      <c r="R633" s="37"/>
      <c r="S633" s="37"/>
      <c r="T633" s="37"/>
      <c r="U633" s="37"/>
      <c r="V633" s="37"/>
      <c r="W633" s="37"/>
      <c r="X633" s="37"/>
      <c r="Y633" s="37"/>
    </row>
    <row r="634" spans="16:25" ht="12.75">
      <c r="P634" s="37"/>
      <c r="Q634" s="37"/>
      <c r="R634" s="37"/>
      <c r="S634" s="37"/>
      <c r="T634" s="37"/>
      <c r="U634" s="37"/>
      <c r="V634" s="37"/>
      <c r="W634" s="37"/>
      <c r="X634" s="37"/>
      <c r="Y634" s="37"/>
    </row>
    <row r="635" spans="16:25" ht="12.75">
      <c r="P635" s="37"/>
      <c r="Q635" s="37"/>
      <c r="R635" s="37"/>
      <c r="S635" s="37"/>
      <c r="T635" s="37"/>
      <c r="U635" s="37"/>
      <c r="V635" s="37"/>
      <c r="W635" s="37"/>
      <c r="X635" s="37"/>
      <c r="Y635" s="37"/>
    </row>
    <row r="636" spans="16:25" ht="12.75">
      <c r="P636" s="37"/>
      <c r="Q636" s="37"/>
      <c r="R636" s="37"/>
      <c r="S636" s="37"/>
      <c r="T636" s="37"/>
      <c r="U636" s="37"/>
      <c r="V636" s="37"/>
      <c r="W636" s="37"/>
      <c r="X636" s="37"/>
      <c r="Y636" s="37"/>
    </row>
    <row r="637" spans="16:25" ht="12.75">
      <c r="P637" s="37"/>
      <c r="Q637" s="37"/>
      <c r="R637" s="37"/>
      <c r="S637" s="37"/>
      <c r="T637" s="37"/>
      <c r="U637" s="37"/>
      <c r="V637" s="37"/>
      <c r="W637" s="37"/>
      <c r="X637" s="37"/>
      <c r="Y637" s="37"/>
    </row>
    <row r="638" spans="16:25" ht="12.75">
      <c r="P638" s="37"/>
      <c r="Q638" s="37"/>
      <c r="R638" s="37"/>
      <c r="S638" s="37"/>
      <c r="T638" s="37"/>
      <c r="U638" s="37"/>
      <c r="V638" s="37"/>
      <c r="W638" s="37"/>
      <c r="X638" s="37"/>
      <c r="Y638" s="37"/>
    </row>
    <row r="639" spans="16:25" ht="12.75">
      <c r="P639" s="37"/>
      <c r="Q639" s="37"/>
      <c r="R639" s="37"/>
      <c r="S639" s="37"/>
      <c r="T639" s="37"/>
      <c r="U639" s="37"/>
      <c r="V639" s="37"/>
      <c r="W639" s="37"/>
      <c r="X639" s="37"/>
      <c r="Y639" s="37"/>
    </row>
    <row r="640" spans="16:25" ht="12.75">
      <c r="P640" s="37"/>
      <c r="Q640" s="37"/>
      <c r="R640" s="37"/>
      <c r="S640" s="37"/>
      <c r="T640" s="37"/>
      <c r="U640" s="37"/>
      <c r="V640" s="37"/>
      <c r="W640" s="37"/>
      <c r="X640" s="37"/>
      <c r="Y640" s="37"/>
    </row>
    <row r="641" spans="16:25" ht="12.75">
      <c r="P641" s="37"/>
      <c r="Q641" s="37"/>
      <c r="R641" s="37"/>
      <c r="S641" s="37"/>
      <c r="T641" s="37"/>
      <c r="U641" s="37"/>
      <c r="V641" s="37"/>
      <c r="W641" s="37"/>
      <c r="X641" s="37"/>
      <c r="Y641" s="37"/>
    </row>
    <row r="642" spans="16:25" ht="12.75">
      <c r="P642" s="37"/>
      <c r="Q642" s="37"/>
      <c r="R642" s="37"/>
      <c r="S642" s="37"/>
      <c r="T642" s="37"/>
      <c r="U642" s="37"/>
      <c r="V642" s="37"/>
      <c r="W642" s="37"/>
      <c r="X642" s="37"/>
      <c r="Y642" s="37"/>
    </row>
    <row r="643" spans="16:25" ht="12.75">
      <c r="P643" s="37"/>
      <c r="Q643" s="37"/>
      <c r="R643" s="37"/>
      <c r="S643" s="37"/>
      <c r="T643" s="37"/>
      <c r="U643" s="37"/>
      <c r="V643" s="37"/>
      <c r="W643" s="37"/>
      <c r="X643" s="37"/>
      <c r="Y643" s="37"/>
    </row>
    <row r="644" spans="16:25" ht="12.75">
      <c r="P644" s="37"/>
      <c r="Q644" s="37"/>
      <c r="R644" s="37"/>
      <c r="S644" s="37"/>
      <c r="T644" s="37"/>
      <c r="U644" s="37"/>
      <c r="V644" s="37"/>
      <c r="W644" s="37"/>
      <c r="X644" s="37"/>
      <c r="Y644" s="37"/>
    </row>
    <row r="645" spans="16:25" ht="12.75">
      <c r="P645" s="37"/>
      <c r="Q645" s="37"/>
      <c r="R645" s="37"/>
      <c r="S645" s="37"/>
      <c r="T645" s="37"/>
      <c r="U645" s="37"/>
      <c r="V645" s="37"/>
      <c r="W645" s="37"/>
      <c r="X645" s="37"/>
      <c r="Y645" s="37"/>
    </row>
    <row r="646" spans="16:25" ht="12.75">
      <c r="P646" s="37"/>
      <c r="Q646" s="37"/>
      <c r="R646" s="37"/>
      <c r="S646" s="37"/>
      <c r="T646" s="37"/>
      <c r="U646" s="37"/>
      <c r="V646" s="37"/>
      <c r="W646" s="37"/>
      <c r="X646" s="37"/>
      <c r="Y646" s="37"/>
    </row>
    <row r="647" spans="16:25" ht="12.75">
      <c r="P647" s="37"/>
      <c r="Q647" s="37"/>
      <c r="R647" s="37"/>
      <c r="S647" s="37"/>
      <c r="T647" s="37"/>
      <c r="U647" s="37"/>
      <c r="V647" s="37"/>
      <c r="W647" s="37"/>
      <c r="X647" s="37"/>
      <c r="Y647" s="37"/>
    </row>
    <row r="648" spans="16:25" ht="12.75">
      <c r="P648" s="37"/>
      <c r="Q648" s="37"/>
      <c r="R648" s="37"/>
      <c r="S648" s="37"/>
      <c r="T648" s="37"/>
      <c r="U648" s="37"/>
      <c r="V648" s="37"/>
      <c r="W648" s="37"/>
      <c r="X648" s="37"/>
      <c r="Y648" s="37"/>
    </row>
    <row r="649" spans="16:25" ht="12.75">
      <c r="P649" s="37"/>
      <c r="Q649" s="37"/>
      <c r="R649" s="37"/>
      <c r="S649" s="37"/>
      <c r="T649" s="37"/>
      <c r="U649" s="37"/>
      <c r="V649" s="37"/>
      <c r="W649" s="37"/>
      <c r="X649" s="37"/>
      <c r="Y649" s="37"/>
    </row>
    <row r="650" spans="16:25" ht="12.75">
      <c r="P650" s="37"/>
      <c r="Q650" s="37"/>
      <c r="R650" s="37"/>
      <c r="S650" s="37"/>
      <c r="T650" s="37"/>
      <c r="U650" s="37"/>
      <c r="V650" s="37"/>
      <c r="W650" s="37"/>
      <c r="X650" s="37"/>
      <c r="Y650" s="37"/>
    </row>
    <row r="651" spans="16:25" ht="12.75">
      <c r="P651" s="37"/>
      <c r="Q651" s="37"/>
      <c r="R651" s="37"/>
      <c r="S651" s="37"/>
      <c r="T651" s="37"/>
      <c r="U651" s="37"/>
      <c r="V651" s="37"/>
      <c r="W651" s="37"/>
      <c r="X651" s="37"/>
      <c r="Y651" s="37"/>
    </row>
    <row r="652" spans="16:25" ht="12.75">
      <c r="P652" s="37"/>
      <c r="Q652" s="37"/>
      <c r="R652" s="37"/>
      <c r="S652" s="37"/>
      <c r="T652" s="37"/>
      <c r="U652" s="37"/>
      <c r="V652" s="37"/>
      <c r="W652" s="37"/>
      <c r="X652" s="37"/>
      <c r="Y652" s="37"/>
    </row>
    <row r="653" spans="16:25" ht="12.75">
      <c r="P653" s="37"/>
      <c r="Q653" s="37"/>
      <c r="R653" s="37"/>
      <c r="S653" s="37"/>
      <c r="T653" s="37"/>
      <c r="U653" s="37"/>
      <c r="V653" s="37"/>
      <c r="W653" s="37"/>
      <c r="X653" s="37"/>
      <c r="Y653" s="37"/>
    </row>
    <row r="654" spans="16:25" ht="12.75">
      <c r="P654" s="37"/>
      <c r="Q654" s="37"/>
      <c r="R654" s="37"/>
      <c r="S654" s="37"/>
      <c r="T654" s="37"/>
      <c r="U654" s="37"/>
      <c r="V654" s="37"/>
      <c r="W654" s="37"/>
      <c r="X654" s="37"/>
      <c r="Y654" s="37"/>
    </row>
    <row r="655" spans="16:25" ht="12.75">
      <c r="P655" s="37"/>
      <c r="Q655" s="37"/>
      <c r="R655" s="37"/>
      <c r="S655" s="37"/>
      <c r="T655" s="37"/>
      <c r="U655" s="37"/>
      <c r="V655" s="37"/>
      <c r="W655" s="37"/>
      <c r="X655" s="37"/>
      <c r="Y655" s="37"/>
    </row>
    <row r="656" spans="16:25" ht="12.75">
      <c r="P656" s="37"/>
      <c r="Q656" s="37"/>
      <c r="R656" s="37"/>
      <c r="S656" s="37"/>
      <c r="T656" s="37"/>
      <c r="U656" s="37"/>
      <c r="V656" s="37"/>
      <c r="W656" s="37"/>
      <c r="X656" s="37"/>
      <c r="Y656" s="37"/>
    </row>
    <row r="657" spans="16:25" ht="12.75">
      <c r="P657" s="37"/>
      <c r="Q657" s="37"/>
      <c r="R657" s="37"/>
      <c r="S657" s="37"/>
      <c r="T657" s="37"/>
      <c r="U657" s="37"/>
      <c r="V657" s="37"/>
      <c r="W657" s="37"/>
      <c r="X657" s="37"/>
      <c r="Y657" s="37"/>
    </row>
    <row r="658" spans="16:25" ht="12.75">
      <c r="P658" s="37"/>
      <c r="Q658" s="37"/>
      <c r="R658" s="37"/>
      <c r="S658" s="37"/>
      <c r="T658" s="37"/>
      <c r="U658" s="37"/>
      <c r="V658" s="37"/>
      <c r="W658" s="37"/>
      <c r="X658" s="37"/>
      <c r="Y658" s="37"/>
    </row>
    <row r="659" spans="16:25" ht="12.75">
      <c r="P659" s="37"/>
      <c r="Q659" s="37"/>
      <c r="R659" s="37"/>
      <c r="S659" s="37"/>
      <c r="T659" s="37"/>
      <c r="U659" s="37"/>
      <c r="V659" s="37"/>
      <c r="W659" s="37"/>
      <c r="X659" s="37"/>
      <c r="Y659" s="37"/>
    </row>
    <row r="660" spans="16:25" ht="12.75">
      <c r="P660" s="37"/>
      <c r="Q660" s="37"/>
      <c r="R660" s="37"/>
      <c r="S660" s="37"/>
      <c r="T660" s="37"/>
      <c r="U660" s="37"/>
      <c r="V660" s="37"/>
      <c r="W660" s="37"/>
      <c r="X660" s="37"/>
      <c r="Y660" s="37"/>
    </row>
    <row r="661" spans="16:25" ht="12.75">
      <c r="P661" s="37"/>
      <c r="Q661" s="37"/>
      <c r="R661" s="37"/>
      <c r="S661" s="37"/>
      <c r="T661" s="37"/>
      <c r="U661" s="37"/>
      <c r="V661" s="37"/>
      <c r="W661" s="37"/>
      <c r="X661" s="37"/>
      <c r="Y661" s="37"/>
    </row>
    <row r="662" spans="16:25" ht="12.75">
      <c r="P662" s="37"/>
      <c r="Q662" s="37"/>
      <c r="R662" s="37"/>
      <c r="S662" s="37"/>
      <c r="T662" s="37"/>
      <c r="U662" s="37"/>
      <c r="V662" s="37"/>
      <c r="W662" s="37"/>
      <c r="X662" s="37"/>
      <c r="Y662" s="37"/>
    </row>
    <row r="663" spans="16:25" ht="12.75">
      <c r="P663" s="37"/>
      <c r="Q663" s="37"/>
      <c r="R663" s="37"/>
      <c r="S663" s="37"/>
      <c r="T663" s="37"/>
      <c r="U663" s="37"/>
      <c r="V663" s="37"/>
      <c r="W663" s="37"/>
      <c r="X663" s="37"/>
      <c r="Y663" s="37"/>
    </row>
    <row r="664" spans="16:25" ht="12.75">
      <c r="P664" s="37"/>
      <c r="Q664" s="37"/>
      <c r="R664" s="37"/>
      <c r="S664" s="37"/>
      <c r="T664" s="37"/>
      <c r="U664" s="37"/>
      <c r="V664" s="37"/>
      <c r="W664" s="37"/>
      <c r="X664" s="37"/>
      <c r="Y664" s="37"/>
    </row>
    <row r="665" spans="16:25" ht="12.75">
      <c r="P665" s="37"/>
      <c r="Q665" s="37"/>
      <c r="R665" s="37"/>
      <c r="S665" s="37"/>
      <c r="T665" s="37"/>
      <c r="U665" s="37"/>
      <c r="V665" s="37"/>
      <c r="W665" s="37"/>
      <c r="X665" s="37"/>
      <c r="Y665" s="37"/>
    </row>
    <row r="666" spans="16:25" ht="12.75">
      <c r="P666" s="37"/>
      <c r="Q666" s="37"/>
      <c r="R666" s="37"/>
      <c r="S666" s="37"/>
      <c r="T666" s="37"/>
      <c r="U666" s="37"/>
      <c r="V666" s="37"/>
      <c r="W666" s="37"/>
      <c r="X666" s="37"/>
      <c r="Y666" s="37"/>
    </row>
    <row r="667" spans="16:25" ht="12.75">
      <c r="P667" s="37"/>
      <c r="Q667" s="37"/>
      <c r="R667" s="37"/>
      <c r="S667" s="37"/>
      <c r="T667" s="37"/>
      <c r="U667" s="37"/>
      <c r="V667" s="37"/>
      <c r="W667" s="37"/>
      <c r="X667" s="37"/>
      <c r="Y667" s="37"/>
    </row>
    <row r="668" spans="16:25" ht="12.75">
      <c r="P668" s="37"/>
      <c r="Q668" s="37"/>
      <c r="R668" s="37"/>
      <c r="S668" s="37"/>
      <c r="T668" s="37"/>
      <c r="U668" s="37"/>
      <c r="V668" s="37"/>
      <c r="W668" s="37"/>
      <c r="X668" s="37"/>
      <c r="Y668" s="37"/>
    </row>
    <row r="669" spans="16:25" ht="12.75">
      <c r="P669" s="37"/>
      <c r="Q669" s="37"/>
      <c r="R669" s="37"/>
      <c r="S669" s="37"/>
      <c r="T669" s="37"/>
      <c r="U669" s="37"/>
      <c r="V669" s="37"/>
      <c r="W669" s="37"/>
      <c r="X669" s="37"/>
      <c r="Y669" s="37"/>
    </row>
    <row r="670" spans="16:25" ht="12.75">
      <c r="P670" s="37"/>
      <c r="Q670" s="37"/>
      <c r="R670" s="37"/>
      <c r="S670" s="37"/>
      <c r="T670" s="37"/>
      <c r="U670" s="37"/>
      <c r="V670" s="37"/>
      <c r="W670" s="37"/>
      <c r="X670" s="37"/>
      <c r="Y670" s="37"/>
    </row>
    <row r="671" spans="16:25" ht="12.75">
      <c r="P671" s="37"/>
      <c r="Q671" s="37"/>
      <c r="R671" s="37"/>
      <c r="S671" s="37"/>
      <c r="T671" s="37"/>
      <c r="U671" s="37"/>
      <c r="V671" s="37"/>
      <c r="W671" s="37"/>
      <c r="X671" s="37"/>
      <c r="Y671" s="37"/>
    </row>
    <row r="672" spans="16:25" ht="12.75">
      <c r="P672" s="37"/>
      <c r="Q672" s="37"/>
      <c r="R672" s="37"/>
      <c r="S672" s="37"/>
      <c r="T672" s="37"/>
      <c r="U672" s="37"/>
      <c r="V672" s="37"/>
      <c r="W672" s="37"/>
      <c r="X672" s="37"/>
      <c r="Y672" s="37"/>
    </row>
    <row r="673" spans="16:25" ht="12.75">
      <c r="P673" s="37"/>
      <c r="Q673" s="37"/>
      <c r="R673" s="37"/>
      <c r="S673" s="37"/>
      <c r="T673" s="37"/>
      <c r="U673" s="37"/>
      <c r="V673" s="37"/>
      <c r="W673" s="37"/>
      <c r="X673" s="37"/>
      <c r="Y673" s="37"/>
    </row>
    <row r="674" spans="16:25" ht="12.75">
      <c r="P674" s="37"/>
      <c r="Q674" s="37"/>
      <c r="R674" s="37"/>
      <c r="S674" s="37"/>
      <c r="T674" s="37"/>
      <c r="U674" s="37"/>
      <c r="V674" s="37"/>
      <c r="W674" s="37"/>
      <c r="X674" s="37"/>
      <c r="Y674" s="37"/>
    </row>
    <row r="675" spans="16:25" ht="12.75">
      <c r="P675" s="37"/>
      <c r="Q675" s="37"/>
      <c r="R675" s="37"/>
      <c r="S675" s="37"/>
      <c r="T675" s="37"/>
      <c r="U675" s="37"/>
      <c r="V675" s="37"/>
      <c r="W675" s="37"/>
      <c r="X675" s="37"/>
      <c r="Y675" s="37"/>
    </row>
    <row r="676" spans="16:25" ht="12.75">
      <c r="P676" s="37"/>
      <c r="Q676" s="37"/>
      <c r="R676" s="37"/>
      <c r="S676" s="37"/>
      <c r="T676" s="37"/>
      <c r="U676" s="37"/>
      <c r="V676" s="37"/>
      <c r="W676" s="37"/>
      <c r="X676" s="37"/>
      <c r="Y676" s="37"/>
    </row>
    <row r="677" spans="16:25" ht="12.75">
      <c r="P677" s="37"/>
      <c r="Q677" s="37"/>
      <c r="R677" s="37"/>
      <c r="S677" s="37"/>
      <c r="T677" s="37"/>
      <c r="U677" s="37"/>
      <c r="V677" s="37"/>
      <c r="W677" s="37"/>
      <c r="X677" s="37"/>
      <c r="Y677" s="37"/>
    </row>
    <row r="678" spans="16:25" ht="12.75">
      <c r="P678" s="37"/>
      <c r="Q678" s="37"/>
      <c r="R678" s="37"/>
      <c r="S678" s="37"/>
      <c r="T678" s="37"/>
      <c r="U678" s="37"/>
      <c r="V678" s="37"/>
      <c r="W678" s="37"/>
      <c r="X678" s="37"/>
      <c r="Y678" s="37"/>
    </row>
    <row r="679" spans="16:25" ht="12.75">
      <c r="P679" s="37"/>
      <c r="Q679" s="37"/>
      <c r="R679" s="37"/>
      <c r="S679" s="37"/>
      <c r="T679" s="37"/>
      <c r="U679" s="37"/>
      <c r="V679" s="37"/>
      <c r="W679" s="37"/>
      <c r="X679" s="37"/>
      <c r="Y679" s="37"/>
    </row>
    <row r="680" spans="16:25" ht="12.75">
      <c r="P680" s="37"/>
      <c r="Q680" s="37"/>
      <c r="R680" s="37"/>
      <c r="S680" s="37"/>
      <c r="T680" s="37"/>
      <c r="U680" s="37"/>
      <c r="V680" s="37"/>
      <c r="W680" s="37"/>
      <c r="X680" s="37"/>
      <c r="Y680" s="37"/>
    </row>
    <row r="681" spans="16:25" ht="12.75">
      <c r="P681" s="37"/>
      <c r="Q681" s="37"/>
      <c r="R681" s="37"/>
      <c r="S681" s="37"/>
      <c r="T681" s="37"/>
      <c r="U681" s="37"/>
      <c r="V681" s="37"/>
      <c r="W681" s="37"/>
      <c r="X681" s="37"/>
      <c r="Y681" s="37"/>
    </row>
    <row r="682" spans="16:25" ht="12.75">
      <c r="P682" s="37"/>
      <c r="Q682" s="37"/>
      <c r="R682" s="37"/>
      <c r="S682" s="37"/>
      <c r="T682" s="37"/>
      <c r="U682" s="37"/>
      <c r="V682" s="37"/>
      <c r="W682" s="37"/>
      <c r="X682" s="37"/>
      <c r="Y682" s="37"/>
    </row>
    <row r="683" spans="16:25" ht="12.75">
      <c r="P683" s="37"/>
      <c r="Q683" s="37"/>
      <c r="R683" s="37"/>
      <c r="S683" s="37"/>
      <c r="T683" s="37"/>
      <c r="U683" s="37"/>
      <c r="V683" s="37"/>
      <c r="W683" s="37"/>
      <c r="X683" s="37"/>
      <c r="Y683" s="37"/>
    </row>
    <row r="684" spans="16:25" ht="12.75">
      <c r="P684" s="37"/>
      <c r="Q684" s="37"/>
      <c r="R684" s="37"/>
      <c r="S684" s="37"/>
      <c r="T684" s="37"/>
      <c r="U684" s="37"/>
      <c r="V684" s="37"/>
      <c r="W684" s="37"/>
      <c r="X684" s="37"/>
      <c r="Y684" s="37"/>
    </row>
    <row r="685" spans="16:25" ht="12.75">
      <c r="P685" s="37"/>
      <c r="Q685" s="37"/>
      <c r="R685" s="37"/>
      <c r="S685" s="37"/>
      <c r="T685" s="37"/>
      <c r="U685" s="37"/>
      <c r="V685" s="37"/>
      <c r="W685" s="37"/>
      <c r="X685" s="37"/>
      <c r="Y685" s="37"/>
    </row>
    <row r="686" spans="16:25" ht="12.75">
      <c r="P686" s="37"/>
      <c r="Q686" s="37"/>
      <c r="R686" s="37"/>
      <c r="S686" s="37"/>
      <c r="T686" s="37"/>
      <c r="U686" s="37"/>
      <c r="V686" s="37"/>
      <c r="W686" s="37"/>
      <c r="X686" s="37"/>
      <c r="Y686" s="37"/>
    </row>
    <row r="687" spans="16:25" ht="12.75">
      <c r="P687" s="37"/>
      <c r="Q687" s="37"/>
      <c r="R687" s="37"/>
      <c r="S687" s="37"/>
      <c r="T687" s="37"/>
      <c r="U687" s="37"/>
      <c r="V687" s="37"/>
      <c r="W687" s="37"/>
      <c r="X687" s="37"/>
      <c r="Y687" s="37"/>
    </row>
    <row r="688" spans="16:25" ht="12.75">
      <c r="P688" s="37"/>
      <c r="Q688" s="37"/>
      <c r="R688" s="37"/>
      <c r="S688" s="37"/>
      <c r="T688" s="37"/>
      <c r="U688" s="37"/>
      <c r="V688" s="37"/>
      <c r="W688" s="37"/>
      <c r="X688" s="37"/>
      <c r="Y688" s="37"/>
    </row>
    <row r="689" spans="16:25" ht="12.75">
      <c r="P689" s="37"/>
      <c r="Q689" s="37"/>
      <c r="R689" s="37"/>
      <c r="S689" s="37"/>
      <c r="T689" s="37"/>
      <c r="U689" s="37"/>
      <c r="V689" s="37"/>
      <c r="W689" s="37"/>
      <c r="X689" s="37"/>
      <c r="Y689" s="37"/>
    </row>
    <row r="690" spans="16:25" ht="12.75">
      <c r="P690" s="37"/>
      <c r="Q690" s="37"/>
      <c r="R690" s="37"/>
      <c r="S690" s="37"/>
      <c r="T690" s="37"/>
      <c r="U690" s="37"/>
      <c r="V690" s="37"/>
      <c r="W690" s="37"/>
      <c r="X690" s="37"/>
      <c r="Y690" s="37"/>
    </row>
    <row r="691" spans="16:25" ht="12.75">
      <c r="P691" s="37"/>
      <c r="Q691" s="37"/>
      <c r="R691" s="37"/>
      <c r="S691" s="37"/>
      <c r="T691" s="37"/>
      <c r="U691" s="37"/>
      <c r="V691" s="37"/>
      <c r="W691" s="37"/>
      <c r="X691" s="37"/>
      <c r="Y691" s="37"/>
    </row>
    <row r="692" spans="16:25" ht="12.75">
      <c r="P692" s="37"/>
      <c r="Q692" s="37"/>
      <c r="R692" s="37"/>
      <c r="S692" s="37"/>
      <c r="T692" s="37"/>
      <c r="U692" s="37"/>
      <c r="V692" s="37"/>
      <c r="W692" s="37"/>
      <c r="X692" s="37"/>
      <c r="Y692" s="37"/>
    </row>
    <row r="693" spans="16:25" ht="12.75">
      <c r="P693" s="37"/>
      <c r="Q693" s="37"/>
      <c r="R693" s="37"/>
      <c r="S693" s="37"/>
      <c r="T693" s="37"/>
      <c r="U693" s="37"/>
      <c r="V693" s="37"/>
      <c r="W693" s="37"/>
      <c r="X693" s="37"/>
      <c r="Y693" s="37"/>
    </row>
    <row r="694" spans="16:25" ht="12.75">
      <c r="P694" s="37"/>
      <c r="Q694" s="37"/>
      <c r="R694" s="37"/>
      <c r="S694" s="37"/>
      <c r="T694" s="37"/>
      <c r="U694" s="37"/>
      <c r="V694" s="37"/>
      <c r="W694" s="37"/>
      <c r="X694" s="37"/>
      <c r="Y694" s="37"/>
    </row>
    <row r="695" spans="16:25" ht="12.75">
      <c r="P695" s="37"/>
      <c r="Q695" s="37"/>
      <c r="R695" s="37"/>
      <c r="S695" s="37"/>
      <c r="T695" s="37"/>
      <c r="U695" s="37"/>
      <c r="V695" s="37"/>
      <c r="W695" s="37"/>
      <c r="X695" s="37"/>
      <c r="Y695" s="37"/>
    </row>
    <row r="696" spans="16:25" ht="12.75">
      <c r="P696" s="37"/>
      <c r="Q696" s="37"/>
      <c r="R696" s="37"/>
      <c r="S696" s="37"/>
      <c r="T696" s="37"/>
      <c r="U696" s="37"/>
      <c r="V696" s="37"/>
      <c r="W696" s="37"/>
      <c r="X696" s="37"/>
      <c r="Y696" s="37"/>
    </row>
    <row r="697" spans="16:25" ht="12.75">
      <c r="P697" s="37"/>
      <c r="Q697" s="37"/>
      <c r="R697" s="37"/>
      <c r="S697" s="37"/>
      <c r="T697" s="37"/>
      <c r="U697" s="37"/>
      <c r="V697" s="37"/>
      <c r="W697" s="37"/>
      <c r="X697" s="37"/>
      <c r="Y697" s="37"/>
    </row>
    <row r="698" spans="16:25" ht="12.75">
      <c r="P698" s="37"/>
      <c r="Q698" s="37"/>
      <c r="R698" s="37"/>
      <c r="S698" s="37"/>
      <c r="T698" s="37"/>
      <c r="U698" s="37"/>
      <c r="V698" s="37"/>
      <c r="W698" s="37"/>
      <c r="X698" s="37"/>
      <c r="Y698" s="37"/>
    </row>
    <row r="699" spans="16:25" ht="12.75">
      <c r="P699" s="37"/>
      <c r="Q699" s="37"/>
      <c r="R699" s="37"/>
      <c r="S699" s="37"/>
      <c r="T699" s="37"/>
      <c r="U699" s="37"/>
      <c r="V699" s="37"/>
      <c r="W699" s="37"/>
      <c r="X699" s="37"/>
      <c r="Y699" s="37"/>
    </row>
    <row r="700" spans="16:25" ht="12.75">
      <c r="P700" s="37"/>
      <c r="Q700" s="37"/>
      <c r="R700" s="37"/>
      <c r="S700" s="37"/>
      <c r="T700" s="37"/>
      <c r="U700" s="37"/>
      <c r="V700" s="37"/>
      <c r="W700" s="37"/>
      <c r="X700" s="37"/>
      <c r="Y700" s="37"/>
    </row>
    <row r="701" spans="16:25" ht="12.75">
      <c r="P701" s="37"/>
      <c r="Q701" s="37"/>
      <c r="R701" s="37"/>
      <c r="S701" s="37"/>
      <c r="T701" s="37"/>
      <c r="U701" s="37"/>
      <c r="V701" s="37"/>
      <c r="W701" s="37"/>
      <c r="X701" s="37"/>
      <c r="Y701" s="37"/>
    </row>
    <row r="702" spans="16:25" ht="12.75">
      <c r="P702" s="37"/>
      <c r="Q702" s="37"/>
      <c r="R702" s="37"/>
      <c r="S702" s="37"/>
      <c r="T702" s="37"/>
      <c r="U702" s="37"/>
      <c r="V702" s="37"/>
      <c r="W702" s="37"/>
      <c r="X702" s="37"/>
      <c r="Y702" s="37"/>
    </row>
    <row r="703" spans="16:25" ht="12.75">
      <c r="P703" s="37"/>
      <c r="Q703" s="37"/>
      <c r="R703" s="37"/>
      <c r="S703" s="37"/>
      <c r="T703" s="37"/>
      <c r="U703" s="37"/>
      <c r="V703" s="37"/>
      <c r="W703" s="37"/>
      <c r="X703" s="37"/>
      <c r="Y703" s="37"/>
    </row>
    <row r="704" spans="16:25" ht="12.75">
      <c r="P704" s="37"/>
      <c r="Q704" s="37"/>
      <c r="R704" s="37"/>
      <c r="S704" s="37"/>
      <c r="T704" s="37"/>
      <c r="U704" s="37"/>
      <c r="V704" s="37"/>
      <c r="W704" s="37"/>
      <c r="X704" s="37"/>
      <c r="Y704" s="37"/>
    </row>
    <row r="705" spans="16:25" ht="12.75">
      <c r="P705" s="37"/>
      <c r="Q705" s="37"/>
      <c r="R705" s="37"/>
      <c r="S705" s="37"/>
      <c r="T705" s="37"/>
      <c r="U705" s="37"/>
      <c r="V705" s="37"/>
      <c r="W705" s="37"/>
      <c r="X705" s="37"/>
      <c r="Y705" s="37"/>
    </row>
    <row r="706" spans="16:25" ht="12.75">
      <c r="P706" s="37"/>
      <c r="Q706" s="37"/>
      <c r="R706" s="37"/>
      <c r="S706" s="37"/>
      <c r="T706" s="37"/>
      <c r="U706" s="37"/>
      <c r="V706" s="37"/>
      <c r="W706" s="37"/>
      <c r="X706" s="37"/>
      <c r="Y706" s="37"/>
    </row>
    <row r="707" spans="16:25" ht="12.75">
      <c r="P707" s="37"/>
      <c r="Q707" s="37"/>
      <c r="R707" s="37"/>
      <c r="S707" s="37"/>
      <c r="T707" s="37"/>
      <c r="U707" s="37"/>
      <c r="V707" s="37"/>
      <c r="W707" s="37"/>
      <c r="X707" s="37"/>
      <c r="Y707" s="37"/>
    </row>
    <row r="708" spans="16:25" ht="12.75">
      <c r="P708" s="37"/>
      <c r="Q708" s="37"/>
      <c r="R708" s="37"/>
      <c r="S708" s="37"/>
      <c r="T708" s="37"/>
      <c r="U708" s="37"/>
      <c r="V708" s="37"/>
      <c r="W708" s="37"/>
      <c r="X708" s="37"/>
      <c r="Y708" s="37"/>
    </row>
    <row r="709" spans="16:25" ht="12.75">
      <c r="P709" s="37"/>
      <c r="Q709" s="37"/>
      <c r="R709" s="37"/>
      <c r="S709" s="37"/>
      <c r="T709" s="37"/>
      <c r="U709" s="37"/>
      <c r="V709" s="37"/>
      <c r="W709" s="37"/>
      <c r="X709" s="37"/>
      <c r="Y709" s="37"/>
    </row>
    <row r="710" spans="16:25" ht="12.75">
      <c r="P710" s="37"/>
      <c r="Q710" s="37"/>
      <c r="R710" s="37"/>
      <c r="S710" s="37"/>
      <c r="T710" s="37"/>
      <c r="U710" s="37"/>
      <c r="V710" s="37"/>
      <c r="W710" s="37"/>
      <c r="X710" s="37"/>
      <c r="Y710" s="37"/>
    </row>
    <row r="711" spans="16:25" ht="12.75">
      <c r="P711" s="37"/>
      <c r="Q711" s="37"/>
      <c r="R711" s="37"/>
      <c r="S711" s="37"/>
      <c r="T711" s="37"/>
      <c r="U711" s="37"/>
      <c r="V711" s="37"/>
      <c r="W711" s="37"/>
      <c r="X711" s="37"/>
      <c r="Y711" s="37"/>
    </row>
    <row r="712" spans="16:25" ht="12.75">
      <c r="P712" s="37"/>
      <c r="Q712" s="37"/>
      <c r="R712" s="37"/>
      <c r="S712" s="37"/>
      <c r="T712" s="37"/>
      <c r="U712" s="37"/>
      <c r="V712" s="37"/>
      <c r="W712" s="37"/>
      <c r="X712" s="37"/>
      <c r="Y712" s="37"/>
    </row>
    <row r="713" spans="16:25" ht="12.75">
      <c r="P713" s="37"/>
      <c r="Q713" s="37"/>
      <c r="R713" s="37"/>
      <c r="S713" s="37"/>
      <c r="T713" s="37"/>
      <c r="U713" s="37"/>
      <c r="V713" s="37"/>
      <c r="W713" s="37"/>
      <c r="X713" s="37"/>
      <c r="Y713" s="37"/>
    </row>
    <row r="714" spans="16:25" ht="12.75">
      <c r="P714" s="37"/>
      <c r="Q714" s="37"/>
      <c r="R714" s="37"/>
      <c r="S714" s="37"/>
      <c r="T714" s="37"/>
      <c r="U714" s="37"/>
      <c r="V714" s="37"/>
      <c r="W714" s="37"/>
      <c r="X714" s="37"/>
      <c r="Y714" s="37"/>
    </row>
    <row r="715" spans="16:25" ht="12.75">
      <c r="P715" s="37"/>
      <c r="Q715" s="37"/>
      <c r="R715" s="37"/>
      <c r="S715" s="37"/>
      <c r="T715" s="37"/>
      <c r="U715" s="37"/>
      <c r="V715" s="37"/>
      <c r="W715" s="37"/>
      <c r="X715" s="37"/>
      <c r="Y715" s="37"/>
    </row>
    <row r="716" spans="16:25" ht="12.75">
      <c r="P716" s="37"/>
      <c r="Q716" s="37"/>
      <c r="R716" s="37"/>
      <c r="S716" s="37"/>
      <c r="T716" s="37"/>
      <c r="U716" s="37"/>
      <c r="V716" s="37"/>
      <c r="W716" s="37"/>
      <c r="X716" s="37"/>
      <c r="Y716" s="37"/>
    </row>
    <row r="717" spans="16:25" ht="12.75">
      <c r="P717" s="37"/>
      <c r="Q717" s="37"/>
      <c r="R717" s="37"/>
      <c r="S717" s="37"/>
      <c r="T717" s="37"/>
      <c r="U717" s="37"/>
      <c r="V717" s="37"/>
      <c r="W717" s="37"/>
      <c r="X717" s="37"/>
      <c r="Y717" s="37"/>
    </row>
    <row r="718" spans="16:25" ht="12.75">
      <c r="P718" s="37"/>
      <c r="Q718" s="37"/>
      <c r="R718" s="37"/>
      <c r="S718" s="37"/>
      <c r="T718" s="37"/>
      <c r="U718" s="37"/>
      <c r="V718" s="37"/>
      <c r="W718" s="37"/>
      <c r="X718" s="37"/>
      <c r="Y718" s="37"/>
    </row>
    <row r="719" spans="16:25" ht="12.75">
      <c r="P719" s="37"/>
      <c r="Q719" s="37"/>
      <c r="R719" s="37"/>
      <c r="S719" s="37"/>
      <c r="T719" s="37"/>
      <c r="U719" s="37"/>
      <c r="V719" s="37"/>
      <c r="W719" s="37"/>
      <c r="X719" s="37"/>
      <c r="Y719" s="37"/>
    </row>
    <row r="720" spans="16:25" ht="12.75">
      <c r="P720" s="37"/>
      <c r="Q720" s="37"/>
      <c r="R720" s="37"/>
      <c r="S720" s="37"/>
      <c r="T720" s="37"/>
      <c r="U720" s="37"/>
      <c r="V720" s="37"/>
      <c r="W720" s="37"/>
      <c r="X720" s="37"/>
      <c r="Y720" s="37"/>
    </row>
    <row r="721" spans="16:25" ht="12.75">
      <c r="P721" s="37"/>
      <c r="Q721" s="37"/>
      <c r="R721" s="37"/>
      <c r="S721" s="37"/>
      <c r="T721" s="37"/>
      <c r="U721" s="37"/>
      <c r="V721" s="37"/>
      <c r="W721" s="37"/>
      <c r="X721" s="37"/>
      <c r="Y721" s="37"/>
    </row>
    <row r="722" spans="16:25" ht="12.75">
      <c r="P722" s="37"/>
      <c r="Q722" s="37"/>
      <c r="R722" s="37"/>
      <c r="S722" s="37"/>
      <c r="T722" s="37"/>
      <c r="U722" s="37"/>
      <c r="V722" s="37"/>
      <c r="W722" s="37"/>
      <c r="X722" s="37"/>
      <c r="Y722" s="37"/>
    </row>
    <row r="723" spans="16:25" ht="12.75">
      <c r="P723" s="37"/>
      <c r="Q723" s="37"/>
      <c r="R723" s="37"/>
      <c r="S723" s="37"/>
      <c r="T723" s="37"/>
      <c r="U723" s="37"/>
      <c r="V723" s="37"/>
      <c r="W723" s="37"/>
      <c r="X723" s="37"/>
      <c r="Y723" s="37"/>
    </row>
    <row r="724" spans="16:25" ht="12.75">
      <c r="P724" s="37"/>
      <c r="Q724" s="37"/>
      <c r="R724" s="37"/>
      <c r="S724" s="37"/>
      <c r="T724" s="37"/>
      <c r="U724" s="37"/>
      <c r="V724" s="37"/>
      <c r="W724" s="37"/>
      <c r="X724" s="37"/>
      <c r="Y724" s="37"/>
    </row>
    <row r="725" spans="16:25" ht="12.75">
      <c r="P725" s="37"/>
      <c r="Q725" s="37"/>
      <c r="R725" s="37"/>
      <c r="S725" s="37"/>
      <c r="T725" s="37"/>
      <c r="U725" s="37"/>
      <c r="V725" s="37"/>
      <c r="W725" s="37"/>
      <c r="X725" s="37"/>
      <c r="Y725" s="37"/>
    </row>
    <row r="726" spans="16:25" ht="12.75">
      <c r="P726" s="37"/>
      <c r="Q726" s="37"/>
      <c r="R726" s="37"/>
      <c r="S726" s="37"/>
      <c r="T726" s="37"/>
      <c r="U726" s="37"/>
      <c r="V726" s="37"/>
      <c r="W726" s="37"/>
      <c r="X726" s="37"/>
      <c r="Y726" s="37"/>
    </row>
    <row r="727" spans="16:25" ht="12.75">
      <c r="P727" s="37"/>
      <c r="Q727" s="37"/>
      <c r="R727" s="37"/>
      <c r="S727" s="37"/>
      <c r="T727" s="37"/>
      <c r="U727" s="37"/>
      <c r="V727" s="37"/>
      <c r="W727" s="37"/>
      <c r="X727" s="37"/>
      <c r="Y727" s="37"/>
    </row>
    <row r="728" spans="16:25" ht="12.75">
      <c r="P728" s="37"/>
      <c r="Q728" s="37"/>
      <c r="R728" s="37"/>
      <c r="S728" s="37"/>
      <c r="T728" s="37"/>
      <c r="U728" s="37"/>
      <c r="V728" s="37"/>
      <c r="W728" s="37"/>
      <c r="X728" s="37"/>
      <c r="Y728" s="37"/>
    </row>
    <row r="729" spans="16:25" ht="12.75">
      <c r="P729" s="37"/>
      <c r="Q729" s="37"/>
      <c r="R729" s="37"/>
      <c r="S729" s="37"/>
      <c r="T729" s="37"/>
      <c r="U729" s="37"/>
      <c r="V729" s="37"/>
      <c r="W729" s="37"/>
      <c r="X729" s="37"/>
      <c r="Y729" s="37"/>
    </row>
    <row r="730" spans="16:25" ht="12.75">
      <c r="P730" s="37"/>
      <c r="Q730" s="37"/>
      <c r="R730" s="37"/>
      <c r="S730" s="37"/>
      <c r="T730" s="37"/>
      <c r="U730" s="37"/>
      <c r="V730" s="37"/>
      <c r="W730" s="37"/>
      <c r="X730" s="37"/>
      <c r="Y730" s="37"/>
    </row>
    <row r="731" spans="16:25" ht="12.75">
      <c r="P731" s="37"/>
      <c r="Q731" s="37"/>
      <c r="R731" s="37"/>
      <c r="S731" s="37"/>
      <c r="T731" s="37"/>
      <c r="U731" s="37"/>
      <c r="V731" s="37"/>
      <c r="W731" s="37"/>
      <c r="X731" s="37"/>
      <c r="Y731" s="37"/>
    </row>
    <row r="732" spans="16:25" ht="12.75">
      <c r="P732" s="37"/>
      <c r="Q732" s="37"/>
      <c r="R732" s="37"/>
      <c r="S732" s="37"/>
      <c r="T732" s="37"/>
      <c r="U732" s="37"/>
      <c r="V732" s="37"/>
      <c r="W732" s="37"/>
      <c r="X732" s="37"/>
      <c r="Y732" s="37"/>
    </row>
    <row r="733" spans="16:25" ht="12.75">
      <c r="P733" s="37"/>
      <c r="Q733" s="37"/>
      <c r="R733" s="37"/>
      <c r="S733" s="37"/>
      <c r="T733" s="37"/>
      <c r="U733" s="37"/>
      <c r="V733" s="37"/>
      <c r="W733" s="37"/>
      <c r="X733" s="37"/>
      <c r="Y733" s="37"/>
    </row>
    <row r="734" spans="16:25" ht="12.75">
      <c r="P734" s="37"/>
      <c r="Q734" s="37"/>
      <c r="R734" s="37"/>
      <c r="S734" s="37"/>
      <c r="T734" s="37"/>
      <c r="U734" s="37"/>
      <c r="V734" s="37"/>
      <c r="W734" s="37"/>
      <c r="X734" s="37"/>
      <c r="Y734" s="37"/>
    </row>
    <row r="735" spans="16:25" ht="12.75">
      <c r="P735" s="37"/>
      <c r="Q735" s="37"/>
      <c r="R735" s="37"/>
      <c r="S735" s="37"/>
      <c r="T735" s="37"/>
      <c r="U735" s="37"/>
      <c r="V735" s="37"/>
      <c r="W735" s="37"/>
      <c r="X735" s="37"/>
      <c r="Y735" s="37"/>
    </row>
    <row r="736" spans="16:25" ht="12.75">
      <c r="P736" s="37"/>
      <c r="Q736" s="37"/>
      <c r="R736" s="37"/>
      <c r="S736" s="37"/>
      <c r="T736" s="37"/>
      <c r="U736" s="37"/>
      <c r="V736" s="37"/>
      <c r="W736" s="37"/>
      <c r="X736" s="37"/>
      <c r="Y736" s="37"/>
    </row>
    <row r="737" spans="16:25" ht="12.75">
      <c r="P737" s="37"/>
      <c r="Q737" s="37"/>
      <c r="R737" s="37"/>
      <c r="S737" s="37"/>
      <c r="T737" s="37"/>
      <c r="U737" s="37"/>
      <c r="V737" s="37"/>
      <c r="W737" s="37"/>
      <c r="X737" s="37"/>
      <c r="Y737" s="37"/>
    </row>
    <row r="738" spans="16:25" ht="12.75">
      <c r="P738" s="37"/>
      <c r="Q738" s="37"/>
      <c r="R738" s="37"/>
      <c r="S738" s="37"/>
      <c r="T738" s="37"/>
      <c r="U738" s="37"/>
      <c r="V738" s="37"/>
      <c r="W738" s="37"/>
      <c r="X738" s="37"/>
      <c r="Y738" s="37"/>
    </row>
    <row r="739" spans="16:25" ht="12.75">
      <c r="P739" s="37"/>
      <c r="Q739" s="37"/>
      <c r="R739" s="37"/>
      <c r="S739" s="37"/>
      <c r="T739" s="37"/>
      <c r="U739" s="37"/>
      <c r="V739" s="37"/>
      <c r="W739" s="37"/>
      <c r="X739" s="37"/>
      <c r="Y739" s="37"/>
    </row>
    <row r="740" spans="16:25" ht="12.75">
      <c r="P740" s="37"/>
      <c r="Q740" s="37"/>
      <c r="R740" s="37"/>
      <c r="S740" s="37"/>
      <c r="T740" s="37"/>
      <c r="U740" s="37"/>
      <c r="V740" s="37"/>
      <c r="W740" s="37"/>
      <c r="X740" s="37"/>
      <c r="Y740" s="37"/>
    </row>
    <row r="741" spans="16:25" ht="12.75">
      <c r="P741" s="37"/>
      <c r="Q741" s="37"/>
      <c r="R741" s="37"/>
      <c r="S741" s="37"/>
      <c r="T741" s="37"/>
      <c r="U741" s="37"/>
      <c r="V741" s="37"/>
      <c r="W741" s="37"/>
      <c r="X741" s="37"/>
      <c r="Y741" s="37"/>
    </row>
    <row r="742" spans="16:25" ht="12.75">
      <c r="P742" s="37"/>
      <c r="Q742" s="37"/>
      <c r="R742" s="37"/>
      <c r="S742" s="37"/>
      <c r="T742" s="37"/>
      <c r="U742" s="37"/>
      <c r="V742" s="37"/>
      <c r="W742" s="37"/>
      <c r="X742" s="37"/>
      <c r="Y742" s="37"/>
    </row>
    <row r="743" spans="16:25" ht="12.75">
      <c r="P743" s="37"/>
      <c r="Q743" s="37"/>
      <c r="R743" s="37"/>
      <c r="S743" s="37"/>
      <c r="T743" s="37"/>
      <c r="U743" s="37"/>
      <c r="V743" s="37"/>
      <c r="W743" s="37"/>
      <c r="X743" s="37"/>
      <c r="Y743" s="37"/>
    </row>
    <row r="744" spans="16:25" ht="12.75">
      <c r="P744" s="37"/>
      <c r="Q744" s="37"/>
      <c r="R744" s="37"/>
      <c r="S744" s="37"/>
      <c r="T744" s="37"/>
      <c r="U744" s="37"/>
      <c r="V744" s="37"/>
      <c r="W744" s="37"/>
      <c r="X744" s="37"/>
      <c r="Y744" s="37"/>
    </row>
    <row r="745" spans="16:25" ht="12.75">
      <c r="P745" s="37"/>
      <c r="Q745" s="37"/>
      <c r="R745" s="37"/>
      <c r="S745" s="37"/>
      <c r="T745" s="37"/>
      <c r="U745" s="37"/>
      <c r="V745" s="37"/>
      <c r="W745" s="37"/>
      <c r="X745" s="37"/>
      <c r="Y745" s="37"/>
    </row>
    <row r="746" spans="16:25" ht="12.75">
      <c r="P746" s="37"/>
      <c r="Q746" s="37"/>
      <c r="R746" s="37"/>
      <c r="S746" s="37"/>
      <c r="T746" s="37"/>
      <c r="U746" s="37"/>
      <c r="V746" s="37"/>
      <c r="W746" s="37"/>
      <c r="X746" s="37"/>
      <c r="Y746" s="37"/>
    </row>
    <row r="747" spans="16:25" ht="12.75">
      <c r="P747" s="37"/>
      <c r="Q747" s="37"/>
      <c r="R747" s="37"/>
      <c r="S747" s="37"/>
      <c r="T747" s="37"/>
      <c r="U747" s="37"/>
      <c r="V747" s="37"/>
      <c r="W747" s="37"/>
      <c r="X747" s="37"/>
      <c r="Y747" s="37"/>
    </row>
    <row r="748" spans="16:25" ht="12.75">
      <c r="P748" s="37"/>
      <c r="Q748" s="37"/>
      <c r="R748" s="37"/>
      <c r="S748" s="37"/>
      <c r="T748" s="37"/>
      <c r="U748" s="37"/>
      <c r="V748" s="37"/>
      <c r="W748" s="37"/>
      <c r="X748" s="37"/>
      <c r="Y748" s="37"/>
    </row>
    <row r="749" spans="16:25" ht="12.75">
      <c r="P749" s="37"/>
      <c r="Q749" s="37"/>
      <c r="R749" s="37"/>
      <c r="S749" s="37"/>
      <c r="T749" s="37"/>
      <c r="U749" s="37"/>
      <c r="V749" s="37"/>
      <c r="W749" s="37"/>
      <c r="X749" s="37"/>
      <c r="Y749" s="37"/>
    </row>
    <row r="750" spans="16:25" ht="12.75">
      <c r="P750" s="37"/>
      <c r="Q750" s="37"/>
      <c r="R750" s="37"/>
      <c r="S750" s="37"/>
      <c r="T750" s="37"/>
      <c r="U750" s="37"/>
      <c r="V750" s="37"/>
      <c r="W750" s="37"/>
      <c r="X750" s="37"/>
      <c r="Y750" s="37"/>
    </row>
    <row r="751" spans="16:25" ht="12.75">
      <c r="P751" s="37"/>
      <c r="Q751" s="37"/>
      <c r="R751" s="37"/>
      <c r="S751" s="37"/>
      <c r="T751" s="37"/>
      <c r="U751" s="37"/>
      <c r="V751" s="37"/>
      <c r="W751" s="37"/>
      <c r="X751" s="37"/>
      <c r="Y751" s="37"/>
    </row>
    <row r="752" spans="16:25" ht="12.75">
      <c r="P752" s="37"/>
      <c r="Q752" s="37"/>
      <c r="R752" s="37"/>
      <c r="S752" s="37"/>
      <c r="T752" s="37"/>
      <c r="U752" s="37"/>
      <c r="V752" s="37"/>
      <c r="W752" s="37"/>
      <c r="X752" s="37"/>
      <c r="Y752" s="37"/>
    </row>
    <row r="753" spans="16:25" ht="12.75">
      <c r="P753" s="37"/>
      <c r="Q753" s="37"/>
      <c r="R753" s="37"/>
      <c r="S753" s="37"/>
      <c r="T753" s="37"/>
      <c r="U753" s="37"/>
      <c r="V753" s="37"/>
      <c r="W753" s="37"/>
      <c r="X753" s="37"/>
      <c r="Y753" s="37"/>
    </row>
    <row r="754" spans="16:25" ht="12.75">
      <c r="P754" s="37"/>
      <c r="Q754" s="37"/>
      <c r="R754" s="37"/>
      <c r="S754" s="37"/>
      <c r="T754" s="37"/>
      <c r="U754" s="37"/>
      <c r="V754" s="37"/>
      <c r="W754" s="37"/>
      <c r="X754" s="37"/>
      <c r="Y754" s="37"/>
    </row>
    <row r="755" spans="16:25" ht="12.75">
      <c r="P755" s="37"/>
      <c r="Q755" s="37"/>
      <c r="R755" s="37"/>
      <c r="S755" s="37"/>
      <c r="T755" s="37"/>
      <c r="U755" s="37"/>
      <c r="V755" s="37"/>
      <c r="W755" s="37"/>
      <c r="X755" s="37"/>
      <c r="Y755" s="37"/>
    </row>
    <row r="756" spans="16:25" ht="12.75">
      <c r="P756" s="37"/>
      <c r="Q756" s="37"/>
      <c r="R756" s="37"/>
      <c r="S756" s="37"/>
      <c r="T756" s="37"/>
      <c r="U756" s="37"/>
      <c r="V756" s="37"/>
      <c r="W756" s="37"/>
      <c r="X756" s="37"/>
      <c r="Y756" s="37"/>
    </row>
    <row r="757" spans="16:25" ht="12.75">
      <c r="P757" s="37"/>
      <c r="Q757" s="37"/>
      <c r="R757" s="37"/>
      <c r="S757" s="37"/>
      <c r="T757" s="37"/>
      <c r="U757" s="37"/>
      <c r="V757" s="37"/>
      <c r="W757" s="37"/>
      <c r="X757" s="37"/>
      <c r="Y757" s="37"/>
    </row>
    <row r="758" spans="16:25" ht="12.75">
      <c r="P758" s="37"/>
      <c r="Q758" s="37"/>
      <c r="R758" s="37"/>
      <c r="S758" s="37"/>
      <c r="T758" s="37"/>
      <c r="U758" s="37"/>
      <c r="V758" s="37"/>
      <c r="W758" s="37"/>
      <c r="X758" s="37"/>
      <c r="Y758" s="37"/>
    </row>
    <row r="759" spans="16:25" ht="12.75">
      <c r="P759" s="37"/>
      <c r="Q759" s="37"/>
      <c r="R759" s="37"/>
      <c r="S759" s="37"/>
      <c r="T759" s="37"/>
      <c r="U759" s="37"/>
      <c r="V759" s="37"/>
      <c r="W759" s="37"/>
      <c r="X759" s="37"/>
      <c r="Y759" s="37"/>
    </row>
    <row r="760" spans="16:25" ht="12.75">
      <c r="P760" s="37"/>
      <c r="Q760" s="37"/>
      <c r="R760" s="37"/>
      <c r="S760" s="37"/>
      <c r="T760" s="37"/>
      <c r="U760" s="37"/>
      <c r="V760" s="37"/>
      <c r="W760" s="37"/>
      <c r="X760" s="37"/>
      <c r="Y760" s="37"/>
    </row>
    <row r="761" spans="16:25" ht="12.75">
      <c r="P761" s="37"/>
      <c r="Q761" s="37"/>
      <c r="R761" s="37"/>
      <c r="S761" s="37"/>
      <c r="T761" s="37"/>
      <c r="U761" s="37"/>
      <c r="V761" s="37"/>
      <c r="W761" s="37"/>
      <c r="X761" s="37"/>
      <c r="Y761" s="37"/>
    </row>
    <row r="762" spans="16:25" ht="12.75">
      <c r="P762" s="37"/>
      <c r="Q762" s="37"/>
      <c r="R762" s="37"/>
      <c r="S762" s="37"/>
      <c r="T762" s="37"/>
      <c r="U762" s="37"/>
      <c r="V762" s="37"/>
      <c r="W762" s="37"/>
      <c r="X762" s="37"/>
      <c r="Y762" s="37"/>
    </row>
    <row r="763" spans="16:25" ht="12.75">
      <c r="P763" s="37"/>
      <c r="Q763" s="37"/>
      <c r="R763" s="37"/>
      <c r="S763" s="37"/>
      <c r="T763" s="37"/>
      <c r="U763" s="37"/>
      <c r="V763" s="37"/>
      <c r="W763" s="37"/>
      <c r="X763" s="37"/>
      <c r="Y763" s="37"/>
    </row>
    <row r="764" spans="16:25" ht="12.75">
      <c r="P764" s="37"/>
      <c r="Q764" s="37"/>
      <c r="R764" s="37"/>
      <c r="S764" s="37"/>
      <c r="T764" s="37"/>
      <c r="U764" s="37"/>
      <c r="V764" s="37"/>
      <c r="W764" s="37"/>
      <c r="X764" s="37"/>
      <c r="Y764" s="37"/>
    </row>
    <row r="765" spans="16:25" ht="12.75">
      <c r="P765" s="37"/>
      <c r="Q765" s="37"/>
      <c r="R765" s="37"/>
      <c r="S765" s="37"/>
      <c r="T765" s="37"/>
      <c r="U765" s="37"/>
      <c r="V765" s="37"/>
      <c r="W765" s="37"/>
      <c r="X765" s="37"/>
      <c r="Y765" s="37"/>
    </row>
    <row r="766" spans="16:25" ht="12.75">
      <c r="P766" s="37"/>
      <c r="Q766" s="37"/>
      <c r="R766" s="37"/>
      <c r="S766" s="37"/>
      <c r="T766" s="37"/>
      <c r="U766" s="37"/>
      <c r="V766" s="37"/>
      <c r="W766" s="37"/>
      <c r="X766" s="37"/>
      <c r="Y766" s="37"/>
    </row>
    <row r="767" spans="16:25" ht="12.75">
      <c r="P767" s="37"/>
      <c r="Q767" s="37"/>
      <c r="R767" s="37"/>
      <c r="S767" s="37"/>
      <c r="T767" s="37"/>
      <c r="U767" s="37"/>
      <c r="V767" s="37"/>
      <c r="W767" s="37"/>
      <c r="X767" s="37"/>
      <c r="Y767" s="37"/>
    </row>
    <row r="768" spans="16:25" ht="12.75">
      <c r="P768" s="37"/>
      <c r="Q768" s="37"/>
      <c r="R768" s="37"/>
      <c r="S768" s="37"/>
      <c r="T768" s="37"/>
      <c r="U768" s="37"/>
      <c r="V768" s="37"/>
      <c r="W768" s="37"/>
      <c r="X768" s="37"/>
      <c r="Y768" s="37"/>
    </row>
    <row r="769" spans="16:25" ht="12.75">
      <c r="P769" s="37"/>
      <c r="Q769" s="37"/>
      <c r="R769" s="37"/>
      <c r="S769" s="37"/>
      <c r="T769" s="37"/>
      <c r="U769" s="37"/>
      <c r="V769" s="37"/>
      <c r="W769" s="37"/>
      <c r="X769" s="37"/>
      <c r="Y769" s="37"/>
    </row>
    <row r="770" spans="16:25" ht="12.75">
      <c r="P770" s="37"/>
      <c r="Q770" s="37"/>
      <c r="R770" s="37"/>
      <c r="S770" s="37"/>
      <c r="T770" s="37"/>
      <c r="U770" s="37"/>
      <c r="V770" s="37"/>
      <c r="W770" s="37"/>
      <c r="X770" s="37"/>
      <c r="Y770" s="37"/>
    </row>
    <row r="771" spans="16:25" ht="12.75">
      <c r="P771" s="37"/>
      <c r="Q771" s="37"/>
      <c r="R771" s="37"/>
      <c r="S771" s="37"/>
      <c r="T771" s="37"/>
      <c r="U771" s="37"/>
      <c r="V771" s="37"/>
      <c r="W771" s="37"/>
      <c r="X771" s="37"/>
      <c r="Y771" s="37"/>
    </row>
    <row r="772" spans="16:25" ht="12.75">
      <c r="P772" s="37"/>
      <c r="Q772" s="37"/>
      <c r="R772" s="37"/>
      <c r="S772" s="37"/>
      <c r="T772" s="37"/>
      <c r="U772" s="37"/>
      <c r="V772" s="37"/>
      <c r="W772" s="37"/>
      <c r="X772" s="37"/>
      <c r="Y772" s="37"/>
    </row>
    <row r="773" spans="16:25" ht="12.75">
      <c r="P773" s="37"/>
      <c r="Q773" s="37"/>
      <c r="R773" s="37"/>
      <c r="S773" s="37"/>
      <c r="T773" s="37"/>
      <c r="U773" s="37"/>
      <c r="V773" s="37"/>
      <c r="W773" s="37"/>
      <c r="X773" s="37"/>
      <c r="Y773" s="37"/>
    </row>
    <row r="774" spans="16:25" ht="12.75">
      <c r="P774" s="37"/>
      <c r="Q774" s="37"/>
      <c r="R774" s="37"/>
      <c r="S774" s="37"/>
      <c r="T774" s="37"/>
      <c r="U774" s="37"/>
      <c r="V774" s="37"/>
      <c r="W774" s="37"/>
      <c r="X774" s="37"/>
      <c r="Y774" s="37"/>
    </row>
    <row r="775" spans="16:25" ht="12.75">
      <c r="P775" s="37"/>
      <c r="Q775" s="37"/>
      <c r="R775" s="37"/>
      <c r="S775" s="37"/>
      <c r="T775" s="37"/>
      <c r="U775" s="37"/>
      <c r="V775" s="37"/>
      <c r="W775" s="37"/>
      <c r="X775" s="37"/>
      <c r="Y775" s="37"/>
    </row>
    <row r="776" spans="16:25" ht="12.75">
      <c r="P776" s="37"/>
      <c r="Q776" s="37"/>
      <c r="R776" s="37"/>
      <c r="S776" s="37"/>
      <c r="T776" s="37"/>
      <c r="U776" s="37"/>
      <c r="V776" s="37"/>
      <c r="W776" s="37"/>
      <c r="X776" s="37"/>
      <c r="Y776" s="37"/>
    </row>
    <row r="777" spans="16:25" ht="12.75">
      <c r="P777" s="37"/>
      <c r="Q777" s="37"/>
      <c r="R777" s="37"/>
      <c r="S777" s="37"/>
      <c r="T777" s="37"/>
      <c r="U777" s="37"/>
      <c r="V777" s="37"/>
      <c r="W777" s="37"/>
      <c r="X777" s="37"/>
      <c r="Y777" s="37"/>
    </row>
    <row r="778" spans="16:25" ht="12.75">
      <c r="P778" s="37"/>
      <c r="Q778" s="37"/>
      <c r="R778" s="37"/>
      <c r="S778" s="37"/>
      <c r="T778" s="37"/>
      <c r="U778" s="37"/>
      <c r="V778" s="37"/>
      <c r="W778" s="37"/>
      <c r="X778" s="37"/>
      <c r="Y778" s="37"/>
    </row>
    <row r="779" spans="16:25" ht="12.75">
      <c r="P779" s="37"/>
      <c r="Q779" s="37"/>
      <c r="R779" s="37"/>
      <c r="S779" s="37"/>
      <c r="T779" s="37"/>
      <c r="U779" s="37"/>
      <c r="V779" s="37"/>
      <c r="W779" s="37"/>
      <c r="X779" s="37"/>
      <c r="Y779" s="37"/>
    </row>
    <row r="780" spans="16:25" ht="12.75">
      <c r="P780" s="37"/>
      <c r="Q780" s="37"/>
      <c r="R780" s="37"/>
      <c r="S780" s="37"/>
      <c r="T780" s="37"/>
      <c r="U780" s="37"/>
      <c r="V780" s="37"/>
      <c r="W780" s="37"/>
      <c r="X780" s="37"/>
      <c r="Y780" s="37"/>
    </row>
    <row r="781" spans="16:25" ht="12.75">
      <c r="P781" s="37"/>
      <c r="Q781" s="37"/>
      <c r="R781" s="37"/>
      <c r="S781" s="37"/>
      <c r="T781" s="37"/>
      <c r="U781" s="37"/>
      <c r="V781" s="37"/>
      <c r="W781" s="37"/>
      <c r="X781" s="37"/>
      <c r="Y781" s="37"/>
    </row>
    <row r="782" spans="16:25" ht="12.75">
      <c r="P782" s="37"/>
      <c r="Q782" s="37"/>
      <c r="R782" s="37"/>
      <c r="S782" s="37"/>
      <c r="T782" s="37"/>
      <c r="U782" s="37"/>
      <c r="V782" s="37"/>
      <c r="W782" s="37"/>
      <c r="X782" s="37"/>
      <c r="Y782" s="37"/>
    </row>
    <row r="783" spans="16:25" ht="12.75">
      <c r="P783" s="37"/>
      <c r="Q783" s="37"/>
      <c r="R783" s="37"/>
      <c r="S783" s="37"/>
      <c r="T783" s="37"/>
      <c r="U783" s="37"/>
      <c r="V783" s="37"/>
      <c r="W783" s="37"/>
      <c r="X783" s="37"/>
      <c r="Y783" s="37"/>
    </row>
    <row r="784" spans="16:25" ht="12.75">
      <c r="P784" s="37"/>
      <c r="Q784" s="37"/>
      <c r="R784" s="37"/>
      <c r="S784" s="37"/>
      <c r="T784" s="37"/>
      <c r="U784" s="37"/>
      <c r="V784" s="37"/>
      <c r="W784" s="37"/>
      <c r="X784" s="37"/>
      <c r="Y784" s="37"/>
    </row>
    <row r="785" spans="16:25" ht="12.75">
      <c r="P785" s="37"/>
      <c r="Q785" s="37"/>
      <c r="R785" s="37"/>
      <c r="S785" s="37"/>
      <c r="T785" s="37"/>
      <c r="U785" s="37"/>
      <c r="V785" s="37"/>
      <c r="W785" s="37"/>
      <c r="X785" s="37"/>
      <c r="Y785" s="37"/>
    </row>
    <row r="786" spans="16:25" ht="12.75">
      <c r="P786" s="37"/>
      <c r="Q786" s="37"/>
      <c r="R786" s="37"/>
      <c r="S786" s="37"/>
      <c r="T786" s="37"/>
      <c r="U786" s="37"/>
      <c r="V786" s="37"/>
      <c r="W786" s="37"/>
      <c r="X786" s="37"/>
      <c r="Y786" s="37"/>
    </row>
    <row r="787" spans="16:25" ht="12.75">
      <c r="P787" s="37"/>
      <c r="Q787" s="37"/>
      <c r="R787" s="37"/>
      <c r="S787" s="37"/>
      <c r="T787" s="37"/>
      <c r="U787" s="37"/>
      <c r="V787" s="37"/>
      <c r="W787" s="37"/>
      <c r="X787" s="37"/>
      <c r="Y787" s="37"/>
    </row>
    <row r="788" spans="16:25" ht="12.75">
      <c r="P788" s="37"/>
      <c r="Q788" s="37"/>
      <c r="R788" s="37"/>
      <c r="S788" s="37"/>
      <c r="T788" s="37"/>
      <c r="U788" s="37"/>
      <c r="V788" s="37"/>
      <c r="W788" s="37"/>
      <c r="X788" s="37"/>
      <c r="Y788" s="37"/>
    </row>
    <row r="789" spans="16:25" ht="12.75">
      <c r="P789" s="37"/>
      <c r="Q789" s="37"/>
      <c r="R789" s="37"/>
      <c r="S789" s="37"/>
      <c r="T789" s="37"/>
      <c r="U789" s="37"/>
      <c r="V789" s="37"/>
      <c r="W789" s="37"/>
      <c r="X789" s="37"/>
      <c r="Y789" s="37"/>
    </row>
    <row r="790" spans="16:25" ht="12.75">
      <c r="P790" s="37"/>
      <c r="Q790" s="37"/>
      <c r="R790" s="37"/>
      <c r="S790" s="37"/>
      <c r="T790" s="37"/>
      <c r="U790" s="37"/>
      <c r="V790" s="37"/>
      <c r="W790" s="37"/>
      <c r="X790" s="37"/>
      <c r="Y790" s="37"/>
    </row>
    <row r="791" spans="16:25" ht="12.75">
      <c r="P791" s="37"/>
      <c r="Q791" s="37"/>
      <c r="R791" s="37"/>
      <c r="S791" s="37"/>
      <c r="T791" s="37"/>
      <c r="U791" s="37"/>
      <c r="V791" s="37"/>
      <c r="W791" s="37"/>
      <c r="X791" s="37"/>
      <c r="Y791" s="37"/>
    </row>
    <row r="792" spans="16:25" ht="12.75">
      <c r="P792" s="37"/>
      <c r="Q792" s="37"/>
      <c r="R792" s="37"/>
      <c r="S792" s="37"/>
      <c r="T792" s="37"/>
      <c r="U792" s="37"/>
      <c r="V792" s="37"/>
      <c r="W792" s="37"/>
      <c r="X792" s="37"/>
      <c r="Y792" s="37"/>
    </row>
    <row r="793" spans="16:25" ht="12.75">
      <c r="P793" s="37"/>
      <c r="Q793" s="37"/>
      <c r="R793" s="37"/>
      <c r="S793" s="37"/>
      <c r="T793" s="37"/>
      <c r="U793" s="37"/>
      <c r="V793" s="37"/>
      <c r="W793" s="37"/>
      <c r="X793" s="37"/>
      <c r="Y793" s="37"/>
    </row>
    <row r="794" spans="16:25" ht="12.75">
      <c r="P794" s="37"/>
      <c r="Q794" s="37"/>
      <c r="R794" s="37"/>
      <c r="S794" s="37"/>
      <c r="T794" s="37"/>
      <c r="U794" s="37"/>
      <c r="V794" s="37"/>
      <c r="W794" s="37"/>
      <c r="X794" s="37"/>
      <c r="Y794" s="37"/>
    </row>
    <row r="795" spans="16:25" ht="12.75">
      <c r="P795" s="37"/>
      <c r="Q795" s="37"/>
      <c r="R795" s="37"/>
      <c r="S795" s="37"/>
      <c r="T795" s="37"/>
      <c r="U795" s="37"/>
      <c r="V795" s="37"/>
      <c r="W795" s="37"/>
      <c r="X795" s="37"/>
      <c r="Y795" s="37"/>
    </row>
    <row r="796" spans="16:25" ht="12.75">
      <c r="P796" s="37"/>
      <c r="Q796" s="37"/>
      <c r="R796" s="37"/>
      <c r="S796" s="37"/>
      <c r="T796" s="37"/>
      <c r="U796" s="37"/>
      <c r="V796" s="37"/>
      <c r="W796" s="37"/>
      <c r="X796" s="37"/>
      <c r="Y796" s="37"/>
    </row>
    <row r="797" spans="16:25" ht="12.75">
      <c r="P797" s="37"/>
      <c r="Q797" s="37"/>
      <c r="R797" s="37"/>
      <c r="S797" s="37"/>
      <c r="T797" s="37"/>
      <c r="U797" s="37"/>
      <c r="V797" s="37"/>
      <c r="W797" s="37"/>
      <c r="X797" s="37"/>
      <c r="Y797" s="37"/>
    </row>
    <row r="798" spans="16:25" ht="12.75">
      <c r="P798" s="37"/>
      <c r="Q798" s="37"/>
      <c r="R798" s="37"/>
      <c r="S798" s="37"/>
      <c r="T798" s="37"/>
      <c r="U798" s="37"/>
      <c r="V798" s="37"/>
      <c r="W798" s="37"/>
      <c r="X798" s="37"/>
      <c r="Y798" s="37"/>
    </row>
    <row r="799" spans="16:25" ht="12.75">
      <c r="P799" s="37"/>
      <c r="Q799" s="37"/>
      <c r="R799" s="37"/>
      <c r="S799" s="37"/>
      <c r="T799" s="37"/>
      <c r="U799" s="37"/>
      <c r="V799" s="37"/>
      <c r="W799" s="37"/>
      <c r="X799" s="37"/>
      <c r="Y799" s="37"/>
    </row>
    <row r="800" spans="16:25" ht="12.75">
      <c r="P800" s="37"/>
      <c r="Q800" s="37"/>
      <c r="R800" s="37"/>
      <c r="S800" s="37"/>
      <c r="T800" s="37"/>
      <c r="U800" s="37"/>
      <c r="V800" s="37"/>
      <c r="W800" s="37"/>
      <c r="X800" s="37"/>
      <c r="Y800" s="37"/>
    </row>
    <row r="801" spans="16:25" ht="12.75">
      <c r="P801" s="37"/>
      <c r="Q801" s="37"/>
      <c r="R801" s="37"/>
      <c r="S801" s="37"/>
      <c r="T801" s="37"/>
      <c r="U801" s="37"/>
      <c r="V801" s="37"/>
      <c r="W801" s="37"/>
      <c r="X801" s="37"/>
      <c r="Y801" s="37"/>
    </row>
    <row r="802" spans="16:25" ht="12.75">
      <c r="P802" s="37"/>
      <c r="Q802" s="37"/>
      <c r="R802" s="37"/>
      <c r="S802" s="37"/>
      <c r="T802" s="37"/>
      <c r="U802" s="37"/>
      <c r="V802" s="37"/>
      <c r="W802" s="37"/>
      <c r="X802" s="37"/>
      <c r="Y802" s="37"/>
    </row>
    <row r="803" spans="16:25" ht="12.75">
      <c r="P803" s="37"/>
      <c r="Q803" s="37"/>
      <c r="R803" s="37"/>
      <c r="S803" s="37"/>
      <c r="T803" s="37"/>
      <c r="U803" s="37"/>
      <c r="V803" s="37"/>
      <c r="W803" s="37"/>
      <c r="X803" s="37"/>
      <c r="Y803" s="37"/>
    </row>
    <row r="804" spans="16:25" ht="12.75">
      <c r="P804" s="37"/>
      <c r="Q804" s="37"/>
      <c r="R804" s="37"/>
      <c r="S804" s="37"/>
      <c r="T804" s="37"/>
      <c r="U804" s="37"/>
      <c r="V804" s="37"/>
      <c r="W804" s="37"/>
      <c r="X804" s="37"/>
      <c r="Y804" s="37"/>
    </row>
    <row r="805" spans="16:25" ht="12.75">
      <c r="P805" s="37"/>
      <c r="Q805" s="37"/>
      <c r="R805" s="37"/>
      <c r="S805" s="37"/>
      <c r="T805" s="37"/>
      <c r="U805" s="37"/>
      <c r="V805" s="37"/>
      <c r="W805" s="37"/>
      <c r="X805" s="37"/>
      <c r="Y805" s="37"/>
    </row>
    <row r="806" spans="16:25" ht="12.75">
      <c r="P806" s="37"/>
      <c r="Q806" s="37"/>
      <c r="R806" s="37"/>
      <c r="S806" s="37"/>
      <c r="T806" s="37"/>
      <c r="U806" s="37"/>
      <c r="V806" s="37"/>
      <c r="W806" s="37"/>
      <c r="X806" s="37"/>
      <c r="Y806" s="37"/>
    </row>
    <row r="807" spans="16:25" ht="12.75">
      <c r="P807" s="37"/>
      <c r="Q807" s="37"/>
      <c r="R807" s="37"/>
      <c r="S807" s="37"/>
      <c r="T807" s="37"/>
      <c r="U807" s="37"/>
      <c r="V807" s="37"/>
      <c r="W807" s="37"/>
      <c r="X807" s="37"/>
      <c r="Y807" s="37"/>
    </row>
    <row r="808" spans="16:25" ht="12.75">
      <c r="P808" s="37"/>
      <c r="Q808" s="37"/>
      <c r="R808" s="37"/>
      <c r="S808" s="37"/>
      <c r="T808" s="37"/>
      <c r="U808" s="37"/>
      <c r="V808" s="37"/>
      <c r="W808" s="37"/>
      <c r="X808" s="37"/>
      <c r="Y808" s="37"/>
    </row>
    <row r="809" spans="16:25" ht="12.75">
      <c r="P809" s="37"/>
      <c r="Q809" s="37"/>
      <c r="R809" s="37"/>
      <c r="S809" s="37"/>
      <c r="T809" s="37"/>
      <c r="U809" s="37"/>
      <c r="V809" s="37"/>
      <c r="W809" s="37"/>
      <c r="X809" s="37"/>
      <c r="Y809" s="37"/>
    </row>
    <row r="810" spans="16:25" ht="12.75">
      <c r="P810" s="37"/>
      <c r="Q810" s="37"/>
      <c r="R810" s="37"/>
      <c r="S810" s="37"/>
      <c r="T810" s="37"/>
      <c r="U810" s="37"/>
      <c r="V810" s="37"/>
      <c r="W810" s="37"/>
      <c r="X810" s="37"/>
      <c r="Y810" s="37"/>
    </row>
    <row r="811" spans="16:25" ht="12.75">
      <c r="P811" s="37"/>
      <c r="Q811" s="37"/>
      <c r="R811" s="37"/>
      <c r="S811" s="37"/>
      <c r="T811" s="37"/>
      <c r="U811" s="37"/>
      <c r="V811" s="37"/>
      <c r="W811" s="37"/>
      <c r="X811" s="37"/>
      <c r="Y811" s="37"/>
    </row>
    <row r="812" spans="16:25" ht="12.75">
      <c r="P812" s="37"/>
      <c r="Q812" s="37"/>
      <c r="R812" s="37"/>
      <c r="S812" s="37"/>
      <c r="T812" s="37"/>
      <c r="U812" s="37"/>
      <c r="V812" s="37"/>
      <c r="W812" s="37"/>
      <c r="X812" s="37"/>
      <c r="Y812" s="37"/>
    </row>
    <row r="813" spans="16:25" ht="12.75">
      <c r="P813" s="37"/>
      <c r="Q813" s="37"/>
      <c r="R813" s="37"/>
      <c r="S813" s="37"/>
      <c r="T813" s="37"/>
      <c r="U813" s="37"/>
      <c r="V813" s="37"/>
      <c r="W813" s="37"/>
      <c r="X813" s="37"/>
      <c r="Y813" s="37"/>
    </row>
    <row r="814" spans="16:25" ht="12.75">
      <c r="P814" s="37"/>
      <c r="Q814" s="37"/>
      <c r="R814" s="37"/>
      <c r="S814" s="37"/>
      <c r="T814" s="37"/>
      <c r="U814" s="37"/>
      <c r="V814" s="37"/>
      <c r="W814" s="37"/>
      <c r="X814" s="37"/>
      <c r="Y814" s="37"/>
    </row>
    <row r="815" spans="16:25" ht="12.75">
      <c r="P815" s="37"/>
      <c r="Q815" s="37"/>
      <c r="R815" s="37"/>
      <c r="S815" s="37"/>
      <c r="T815" s="37"/>
      <c r="U815" s="37"/>
      <c r="V815" s="37"/>
      <c r="W815" s="37"/>
      <c r="X815" s="37"/>
      <c r="Y815" s="37"/>
    </row>
    <row r="816" spans="16:25" ht="12.75">
      <c r="P816" s="37"/>
      <c r="Q816" s="37"/>
      <c r="R816" s="37"/>
      <c r="S816" s="37"/>
      <c r="T816" s="37"/>
      <c r="U816" s="37"/>
      <c r="V816" s="37"/>
      <c r="W816" s="37"/>
      <c r="X816" s="37"/>
      <c r="Y816" s="37"/>
    </row>
    <row r="817" spans="16:25" ht="12.75">
      <c r="P817" s="37"/>
      <c r="Q817" s="37"/>
      <c r="R817" s="37"/>
      <c r="S817" s="37"/>
      <c r="T817" s="37"/>
      <c r="U817" s="37"/>
      <c r="V817" s="37"/>
      <c r="W817" s="37"/>
      <c r="X817" s="37"/>
      <c r="Y817" s="37"/>
    </row>
    <row r="818" spans="16:25" ht="12.75">
      <c r="P818" s="37"/>
      <c r="Q818" s="37"/>
      <c r="R818" s="37"/>
      <c r="S818" s="37"/>
      <c r="T818" s="37"/>
      <c r="U818" s="37"/>
      <c r="V818" s="37"/>
      <c r="W818" s="37"/>
      <c r="X818" s="37"/>
      <c r="Y818" s="37"/>
    </row>
    <row r="819" spans="16:25" ht="12.75">
      <c r="P819" s="37"/>
      <c r="Q819" s="37"/>
      <c r="R819" s="37"/>
      <c r="S819" s="37"/>
      <c r="T819" s="37"/>
      <c r="U819" s="37"/>
      <c r="V819" s="37"/>
      <c r="W819" s="37"/>
      <c r="X819" s="37"/>
      <c r="Y819" s="37"/>
    </row>
    <row r="820" spans="16:25" ht="12.75">
      <c r="P820" s="37"/>
      <c r="Q820" s="37"/>
      <c r="R820" s="37"/>
      <c r="S820" s="37"/>
      <c r="T820" s="37"/>
      <c r="U820" s="37"/>
      <c r="V820" s="37"/>
      <c r="W820" s="37"/>
      <c r="X820" s="37"/>
      <c r="Y820" s="37"/>
    </row>
    <row r="821" spans="16:25" ht="12.75">
      <c r="P821" s="37"/>
      <c r="Q821" s="37"/>
      <c r="R821" s="37"/>
      <c r="S821" s="37"/>
      <c r="T821" s="37"/>
      <c r="U821" s="37"/>
      <c r="V821" s="37"/>
      <c r="W821" s="37"/>
      <c r="X821" s="37"/>
      <c r="Y821" s="37"/>
    </row>
    <row r="822" spans="16:25" ht="12.75">
      <c r="P822" s="37"/>
      <c r="Q822" s="37"/>
      <c r="R822" s="37"/>
      <c r="S822" s="37"/>
      <c r="T822" s="37"/>
      <c r="U822" s="37"/>
      <c r="V822" s="37"/>
      <c r="W822" s="37"/>
      <c r="X822" s="37"/>
      <c r="Y822" s="37"/>
    </row>
    <row r="823" spans="16:25" ht="12.75">
      <c r="P823" s="37"/>
      <c r="Q823" s="37"/>
      <c r="R823" s="37"/>
      <c r="S823" s="37"/>
      <c r="T823" s="37"/>
      <c r="U823" s="37"/>
      <c r="V823" s="37"/>
      <c r="W823" s="37"/>
      <c r="X823" s="37"/>
      <c r="Y823" s="37"/>
    </row>
    <row r="824" spans="16:25" ht="12.75">
      <c r="P824" s="37"/>
      <c r="Q824" s="37"/>
      <c r="R824" s="37"/>
      <c r="S824" s="37"/>
      <c r="T824" s="37"/>
      <c r="U824" s="37"/>
      <c r="V824" s="37"/>
      <c r="W824" s="37"/>
      <c r="X824" s="37"/>
      <c r="Y824" s="37"/>
    </row>
    <row r="825" spans="16:25" ht="12.75">
      <c r="P825" s="37"/>
      <c r="Q825" s="37"/>
      <c r="R825" s="37"/>
      <c r="S825" s="37"/>
      <c r="T825" s="37"/>
      <c r="U825" s="37"/>
      <c r="V825" s="37"/>
      <c r="W825" s="37"/>
      <c r="X825" s="37"/>
      <c r="Y825" s="37"/>
    </row>
    <row r="826" spans="16:25" ht="12.75">
      <c r="P826" s="37"/>
      <c r="Q826" s="37"/>
      <c r="R826" s="37"/>
      <c r="S826" s="37"/>
      <c r="T826" s="37"/>
      <c r="U826" s="37"/>
      <c r="V826" s="37"/>
      <c r="W826" s="37"/>
      <c r="X826" s="37"/>
      <c r="Y826" s="37"/>
    </row>
    <row r="827" spans="16:25" ht="12.75">
      <c r="P827" s="37"/>
      <c r="Q827" s="37"/>
      <c r="R827" s="37"/>
      <c r="S827" s="37"/>
      <c r="T827" s="37"/>
      <c r="U827" s="37"/>
      <c r="V827" s="37"/>
      <c r="W827" s="37"/>
      <c r="X827" s="37"/>
      <c r="Y827" s="37"/>
    </row>
    <row r="828" spans="16:25" ht="12.75">
      <c r="P828" s="37"/>
      <c r="Q828" s="37"/>
      <c r="R828" s="37"/>
      <c r="S828" s="37"/>
      <c r="T828" s="37"/>
      <c r="U828" s="37"/>
      <c r="V828" s="37"/>
      <c r="W828" s="37"/>
      <c r="X828" s="37"/>
      <c r="Y828" s="37"/>
    </row>
    <row r="829" spans="16:25" ht="12.75">
      <c r="P829" s="37"/>
      <c r="Q829" s="37"/>
      <c r="R829" s="37"/>
      <c r="S829" s="37"/>
      <c r="T829" s="37"/>
      <c r="U829" s="37"/>
      <c r="V829" s="37"/>
      <c r="W829" s="37"/>
      <c r="X829" s="37"/>
      <c r="Y829" s="37"/>
    </row>
    <row r="830" spans="16:25" ht="12.75">
      <c r="P830" s="37"/>
      <c r="Q830" s="37"/>
      <c r="R830" s="37"/>
      <c r="S830" s="37"/>
      <c r="T830" s="37"/>
      <c r="U830" s="37"/>
      <c r="V830" s="37"/>
      <c r="W830" s="37"/>
      <c r="X830" s="37"/>
      <c r="Y830" s="37"/>
    </row>
    <row r="831" spans="16:25" ht="12.75">
      <c r="P831" s="37"/>
      <c r="Q831" s="37"/>
      <c r="R831" s="37"/>
      <c r="S831" s="37"/>
      <c r="T831" s="37"/>
      <c r="U831" s="37"/>
      <c r="V831" s="37"/>
      <c r="W831" s="37"/>
      <c r="X831" s="37"/>
      <c r="Y831" s="37"/>
    </row>
    <row r="832" spans="16:25" ht="12.75">
      <c r="P832" s="37"/>
      <c r="Q832" s="37"/>
      <c r="R832" s="37"/>
      <c r="S832" s="37"/>
      <c r="T832" s="37"/>
      <c r="U832" s="37"/>
      <c r="V832" s="37"/>
      <c r="W832" s="37"/>
      <c r="X832" s="37"/>
      <c r="Y832" s="37"/>
    </row>
    <row r="833" spans="16:25" ht="12.75">
      <c r="P833" s="37"/>
      <c r="Q833" s="37"/>
      <c r="R833" s="37"/>
      <c r="S833" s="37"/>
      <c r="T833" s="37"/>
      <c r="U833" s="37"/>
      <c r="V833" s="37"/>
      <c r="W833" s="37"/>
      <c r="X833" s="37"/>
      <c r="Y833" s="37"/>
    </row>
    <row r="834" spans="16:25" ht="12.75">
      <c r="P834" s="37"/>
      <c r="Q834" s="37"/>
      <c r="R834" s="37"/>
      <c r="S834" s="37"/>
      <c r="T834" s="37"/>
      <c r="U834" s="37"/>
      <c r="V834" s="37"/>
      <c r="W834" s="37"/>
      <c r="X834" s="37"/>
      <c r="Y834" s="37"/>
    </row>
    <row r="835" spans="16:25" ht="12.75">
      <c r="P835" s="37"/>
      <c r="Q835" s="37"/>
      <c r="R835" s="37"/>
      <c r="S835" s="37"/>
      <c r="T835" s="37"/>
      <c r="U835" s="37"/>
      <c r="V835" s="37"/>
      <c r="W835" s="37"/>
      <c r="X835" s="37"/>
      <c r="Y835" s="37"/>
    </row>
    <row r="836" spans="16:25" ht="12.75">
      <c r="P836" s="37"/>
      <c r="Q836" s="37"/>
      <c r="R836" s="37"/>
      <c r="S836" s="37"/>
      <c r="T836" s="37"/>
      <c r="U836" s="37"/>
      <c r="V836" s="37"/>
      <c r="W836" s="37"/>
      <c r="X836" s="37"/>
      <c r="Y836" s="37"/>
    </row>
    <row r="837" spans="16:25" ht="12.75">
      <c r="P837" s="37"/>
      <c r="Q837" s="37"/>
      <c r="R837" s="37"/>
      <c r="S837" s="37"/>
      <c r="T837" s="37"/>
      <c r="U837" s="37"/>
      <c r="V837" s="37"/>
      <c r="W837" s="37"/>
      <c r="X837" s="37"/>
      <c r="Y837" s="37"/>
    </row>
    <row r="838" spans="16:25" ht="12.75">
      <c r="P838" s="37"/>
      <c r="Q838" s="37"/>
      <c r="R838" s="37"/>
      <c r="S838" s="37"/>
      <c r="T838" s="37"/>
      <c r="U838" s="37"/>
      <c r="V838" s="37"/>
      <c r="W838" s="37"/>
      <c r="X838" s="37"/>
      <c r="Y838" s="37"/>
    </row>
    <row r="839" spans="16:25" ht="12.75">
      <c r="P839" s="37"/>
      <c r="Q839" s="37"/>
      <c r="R839" s="37"/>
      <c r="S839" s="37"/>
      <c r="T839" s="37"/>
      <c r="U839" s="37"/>
      <c r="V839" s="37"/>
      <c r="W839" s="37"/>
      <c r="X839" s="37"/>
      <c r="Y839" s="37"/>
    </row>
    <row r="840" spans="16:25" ht="12.75">
      <c r="P840" s="37"/>
      <c r="Q840" s="37"/>
      <c r="R840" s="37"/>
      <c r="S840" s="37"/>
      <c r="T840" s="37"/>
      <c r="U840" s="37"/>
      <c r="V840" s="37"/>
      <c r="W840" s="37"/>
      <c r="X840" s="37"/>
      <c r="Y840" s="37"/>
    </row>
    <row r="841" spans="16:25" ht="12.75">
      <c r="P841" s="37"/>
      <c r="Q841" s="37"/>
      <c r="R841" s="37"/>
      <c r="S841" s="37"/>
      <c r="T841" s="37"/>
      <c r="U841" s="37"/>
      <c r="V841" s="37"/>
      <c r="W841" s="37"/>
      <c r="X841" s="37"/>
      <c r="Y841" s="37"/>
    </row>
    <row r="842" spans="16:25" ht="12.75">
      <c r="P842" s="37"/>
      <c r="Q842" s="37"/>
      <c r="R842" s="37"/>
      <c r="S842" s="37"/>
      <c r="T842" s="37"/>
      <c r="U842" s="37"/>
      <c r="V842" s="37"/>
      <c r="W842" s="37"/>
      <c r="X842" s="37"/>
      <c r="Y842" s="37"/>
    </row>
    <row r="843" spans="16:25" ht="12.75">
      <c r="P843" s="37"/>
      <c r="Q843" s="37"/>
      <c r="R843" s="37"/>
      <c r="S843" s="37"/>
      <c r="T843" s="37"/>
      <c r="U843" s="37"/>
      <c r="V843" s="37"/>
      <c r="W843" s="37"/>
      <c r="X843" s="37"/>
      <c r="Y843" s="37"/>
    </row>
    <row r="844" spans="16:25" ht="12.75">
      <c r="P844" s="37"/>
      <c r="Q844" s="37"/>
      <c r="R844" s="37"/>
      <c r="S844" s="37"/>
      <c r="T844" s="37"/>
      <c r="U844" s="37"/>
      <c r="V844" s="37"/>
      <c r="W844" s="37"/>
      <c r="X844" s="37"/>
      <c r="Y844" s="37"/>
    </row>
    <row r="845" spans="16:25" ht="12.75">
      <c r="P845" s="37"/>
      <c r="Q845" s="37"/>
      <c r="R845" s="37"/>
      <c r="S845" s="37"/>
      <c r="T845" s="37"/>
      <c r="U845" s="37"/>
      <c r="V845" s="37"/>
      <c r="W845" s="37"/>
      <c r="X845" s="37"/>
      <c r="Y845" s="37"/>
    </row>
    <row r="846" spans="16:25" ht="12.75">
      <c r="P846" s="37"/>
      <c r="Q846" s="37"/>
      <c r="R846" s="37"/>
      <c r="S846" s="37"/>
      <c r="T846" s="37"/>
      <c r="U846" s="37"/>
      <c r="V846" s="37"/>
      <c r="W846" s="37"/>
      <c r="X846" s="37"/>
      <c r="Y846" s="37"/>
    </row>
    <row r="847" spans="16:25" ht="12.75">
      <c r="P847" s="37"/>
      <c r="Q847" s="37"/>
      <c r="R847" s="37"/>
      <c r="S847" s="37"/>
      <c r="T847" s="37"/>
      <c r="U847" s="37"/>
      <c r="V847" s="37"/>
      <c r="W847" s="37"/>
      <c r="X847" s="37"/>
      <c r="Y847" s="37"/>
    </row>
    <row r="848" spans="16:25" ht="12.75">
      <c r="P848" s="37"/>
      <c r="Q848" s="37"/>
      <c r="R848" s="37"/>
      <c r="S848" s="37"/>
      <c r="T848" s="37"/>
      <c r="U848" s="37"/>
      <c r="V848" s="37"/>
      <c r="W848" s="37"/>
      <c r="X848" s="37"/>
      <c r="Y848" s="37"/>
    </row>
    <row r="849" spans="16:25" ht="12.75">
      <c r="P849" s="37"/>
      <c r="Q849" s="37"/>
      <c r="R849" s="37"/>
      <c r="S849" s="37"/>
      <c r="T849" s="37"/>
      <c r="U849" s="37"/>
      <c r="V849" s="37"/>
      <c r="W849" s="37"/>
      <c r="X849" s="37"/>
      <c r="Y849" s="37"/>
    </row>
    <row r="850" spans="16:25" ht="12.75">
      <c r="P850" s="37"/>
      <c r="Q850" s="37"/>
      <c r="R850" s="37"/>
      <c r="S850" s="37"/>
      <c r="T850" s="37"/>
      <c r="U850" s="37"/>
      <c r="V850" s="37"/>
      <c r="W850" s="37"/>
      <c r="X850" s="37"/>
      <c r="Y850" s="37"/>
    </row>
    <row r="851" spans="16:25" ht="12.75">
      <c r="P851" s="37"/>
      <c r="Q851" s="37"/>
      <c r="R851" s="37"/>
      <c r="S851" s="37"/>
      <c r="T851" s="37"/>
      <c r="U851" s="37"/>
      <c r="V851" s="37"/>
      <c r="W851" s="37"/>
      <c r="X851" s="37"/>
      <c r="Y851" s="37"/>
    </row>
    <row r="852" spans="16:25" ht="12.75">
      <c r="P852" s="37"/>
      <c r="Q852" s="37"/>
      <c r="R852" s="37"/>
      <c r="S852" s="37"/>
      <c r="T852" s="37"/>
      <c r="U852" s="37"/>
      <c r="V852" s="37"/>
      <c r="W852" s="37"/>
      <c r="X852" s="37"/>
      <c r="Y852" s="37"/>
    </row>
    <row r="853" spans="16:25" ht="12.75">
      <c r="P853" s="37"/>
      <c r="Q853" s="37"/>
      <c r="R853" s="37"/>
      <c r="S853" s="37"/>
      <c r="T853" s="37"/>
      <c r="U853" s="37"/>
      <c r="V853" s="37"/>
      <c r="W853" s="37"/>
      <c r="X853" s="37"/>
      <c r="Y853" s="37"/>
    </row>
    <row r="854" spans="16:25" ht="12.75">
      <c r="P854" s="37"/>
      <c r="Q854" s="37"/>
      <c r="R854" s="37"/>
      <c r="S854" s="37"/>
      <c r="T854" s="37"/>
      <c r="U854" s="37"/>
      <c r="V854" s="37"/>
      <c r="W854" s="37"/>
      <c r="X854" s="37"/>
      <c r="Y854" s="37"/>
    </row>
    <row r="855" spans="16:25" ht="12.75">
      <c r="P855" s="37"/>
      <c r="Q855" s="37"/>
      <c r="R855" s="37"/>
      <c r="S855" s="37"/>
      <c r="T855" s="37"/>
      <c r="U855" s="37"/>
      <c r="V855" s="37"/>
      <c r="W855" s="37"/>
      <c r="X855" s="37"/>
      <c r="Y855" s="37"/>
    </row>
    <row r="856" spans="16:25" ht="12.75">
      <c r="P856" s="37"/>
      <c r="Q856" s="37"/>
      <c r="R856" s="37"/>
      <c r="S856" s="37"/>
      <c r="T856" s="37"/>
      <c r="U856" s="37"/>
      <c r="V856" s="37"/>
      <c r="W856" s="37"/>
      <c r="X856" s="37"/>
      <c r="Y856" s="37"/>
    </row>
    <row r="857" spans="16:25" ht="12.75">
      <c r="P857" s="37"/>
      <c r="Q857" s="37"/>
      <c r="R857" s="37"/>
      <c r="S857" s="37"/>
      <c r="T857" s="37"/>
      <c r="U857" s="37"/>
      <c r="V857" s="37"/>
      <c r="W857" s="37"/>
      <c r="X857" s="37"/>
      <c r="Y857" s="37"/>
    </row>
    <row r="858" spans="16:25" ht="12.75">
      <c r="P858" s="37"/>
      <c r="Q858" s="37"/>
      <c r="R858" s="37"/>
      <c r="S858" s="37"/>
      <c r="T858" s="37"/>
      <c r="U858" s="37"/>
      <c r="V858" s="37"/>
      <c r="W858" s="37"/>
      <c r="X858" s="37"/>
      <c r="Y858" s="37"/>
    </row>
    <row r="859" spans="16:25" ht="12.75">
      <c r="P859" s="37"/>
      <c r="Q859" s="37"/>
      <c r="R859" s="37"/>
      <c r="S859" s="37"/>
      <c r="T859" s="37"/>
      <c r="U859" s="37"/>
      <c r="V859" s="37"/>
      <c r="W859" s="37"/>
      <c r="X859" s="37"/>
      <c r="Y859" s="37"/>
    </row>
    <row r="860" spans="16:25" ht="12.75">
      <c r="P860" s="37"/>
      <c r="Q860" s="37"/>
      <c r="R860" s="37"/>
      <c r="S860" s="37"/>
      <c r="T860" s="37"/>
      <c r="U860" s="37"/>
      <c r="V860" s="37"/>
      <c r="W860" s="37"/>
      <c r="X860" s="37"/>
      <c r="Y860" s="37"/>
    </row>
    <row r="861" spans="16:25" ht="12.75">
      <c r="P861" s="37"/>
      <c r="Q861" s="37"/>
      <c r="R861" s="37"/>
      <c r="S861" s="37"/>
      <c r="T861" s="37"/>
      <c r="U861" s="37"/>
      <c r="V861" s="37"/>
      <c r="W861" s="37"/>
      <c r="X861" s="37"/>
      <c r="Y861" s="37"/>
    </row>
    <row r="862" spans="16:25" ht="12.75">
      <c r="P862" s="37"/>
      <c r="Q862" s="37"/>
      <c r="R862" s="37"/>
      <c r="S862" s="37"/>
      <c r="T862" s="37"/>
      <c r="U862" s="37"/>
      <c r="V862" s="37"/>
      <c r="W862" s="37"/>
      <c r="X862" s="37"/>
      <c r="Y862" s="37"/>
    </row>
    <row r="863" spans="16:25" ht="12.75">
      <c r="P863" s="37"/>
      <c r="Q863" s="37"/>
      <c r="R863" s="37"/>
      <c r="S863" s="37"/>
      <c r="T863" s="37"/>
      <c r="U863" s="37"/>
      <c r="V863" s="37"/>
      <c r="W863" s="37"/>
      <c r="X863" s="37"/>
      <c r="Y863" s="37"/>
    </row>
    <row r="864" spans="16:25" ht="12.75">
      <c r="P864" s="37"/>
      <c r="Q864" s="37"/>
      <c r="R864" s="37"/>
      <c r="S864" s="37"/>
      <c r="T864" s="37"/>
      <c r="U864" s="37"/>
      <c r="V864" s="37"/>
      <c r="W864" s="37"/>
      <c r="X864" s="37"/>
      <c r="Y864" s="37"/>
    </row>
    <row r="865" spans="16:25" ht="12.75">
      <c r="P865" s="37"/>
      <c r="Q865" s="37"/>
      <c r="R865" s="37"/>
      <c r="S865" s="37"/>
      <c r="T865" s="37"/>
      <c r="U865" s="37"/>
      <c r="V865" s="37"/>
      <c r="W865" s="37"/>
      <c r="X865" s="37"/>
      <c r="Y865" s="37"/>
    </row>
    <row r="866" spans="16:25" ht="12.75">
      <c r="P866" s="37"/>
      <c r="Q866" s="37"/>
      <c r="R866" s="37"/>
      <c r="S866" s="37"/>
      <c r="T866" s="37"/>
      <c r="U866" s="37"/>
      <c r="V866" s="37"/>
      <c r="W866" s="37"/>
      <c r="X866" s="37"/>
      <c r="Y866" s="37"/>
    </row>
    <row r="867" spans="16:25" ht="12.75">
      <c r="P867" s="37"/>
      <c r="Q867" s="37"/>
      <c r="R867" s="37"/>
      <c r="S867" s="37"/>
      <c r="T867" s="37"/>
      <c r="U867" s="37"/>
      <c r="V867" s="37"/>
      <c r="W867" s="37"/>
      <c r="X867" s="37"/>
      <c r="Y867" s="37"/>
    </row>
    <row r="868" spans="16:25" ht="12.75">
      <c r="P868" s="37"/>
      <c r="Q868" s="37"/>
      <c r="R868" s="37"/>
      <c r="S868" s="37"/>
      <c r="T868" s="37"/>
      <c r="U868" s="37"/>
      <c r="V868" s="37"/>
      <c r="W868" s="37"/>
      <c r="X868" s="37"/>
      <c r="Y868" s="37"/>
    </row>
    <row r="869" spans="16:25" ht="12.75">
      <c r="P869" s="37"/>
      <c r="Q869" s="37"/>
      <c r="R869" s="37"/>
      <c r="S869" s="37"/>
      <c r="T869" s="37"/>
      <c r="U869" s="37"/>
      <c r="V869" s="37"/>
      <c r="W869" s="37"/>
      <c r="X869" s="37"/>
      <c r="Y869" s="37"/>
    </row>
    <row r="870" spans="16:25" ht="12.75">
      <c r="P870" s="37"/>
      <c r="Q870" s="37"/>
      <c r="R870" s="37"/>
      <c r="S870" s="37"/>
      <c r="T870" s="37"/>
      <c r="U870" s="37"/>
      <c r="V870" s="37"/>
      <c r="W870" s="37"/>
      <c r="X870" s="37"/>
      <c r="Y870" s="37"/>
    </row>
    <row r="871" spans="16:25" ht="12.75">
      <c r="P871" s="37"/>
      <c r="Q871" s="37"/>
      <c r="R871" s="37"/>
      <c r="S871" s="37"/>
      <c r="T871" s="37"/>
      <c r="U871" s="37"/>
      <c r="V871" s="37"/>
      <c r="W871" s="37"/>
      <c r="X871" s="37"/>
      <c r="Y871" s="37"/>
    </row>
    <row r="872" spans="16:25" ht="12.75">
      <c r="P872" s="37"/>
      <c r="Q872" s="37"/>
      <c r="R872" s="37"/>
      <c r="S872" s="37"/>
      <c r="T872" s="37"/>
      <c r="U872" s="37"/>
      <c r="V872" s="37"/>
      <c r="W872" s="37"/>
      <c r="X872" s="37"/>
      <c r="Y872" s="37"/>
    </row>
    <row r="873" spans="16:25" ht="12.75">
      <c r="P873" s="37"/>
      <c r="Q873" s="37"/>
      <c r="R873" s="37"/>
      <c r="S873" s="37"/>
      <c r="T873" s="37"/>
      <c r="U873" s="37"/>
      <c r="V873" s="37"/>
      <c r="W873" s="37"/>
      <c r="X873" s="37"/>
      <c r="Y873" s="37"/>
    </row>
    <row r="874" spans="16:25" ht="12.75">
      <c r="P874" s="37"/>
      <c r="Q874" s="37"/>
      <c r="R874" s="37"/>
      <c r="S874" s="37"/>
      <c r="T874" s="37"/>
      <c r="U874" s="37"/>
      <c r="V874" s="37"/>
      <c r="W874" s="37"/>
      <c r="X874" s="37"/>
      <c r="Y874" s="37"/>
    </row>
    <row r="875" spans="16:25" ht="12.75">
      <c r="P875" s="37"/>
      <c r="Q875" s="37"/>
      <c r="R875" s="37"/>
      <c r="S875" s="37"/>
      <c r="T875" s="37"/>
      <c r="U875" s="37"/>
      <c r="V875" s="37"/>
      <c r="W875" s="37"/>
      <c r="X875" s="37"/>
      <c r="Y875" s="37"/>
    </row>
    <row r="876" spans="16:25" ht="12.75">
      <c r="P876" s="37"/>
      <c r="Q876" s="37"/>
      <c r="R876" s="37"/>
      <c r="S876" s="37"/>
      <c r="T876" s="37"/>
      <c r="U876" s="37"/>
      <c r="V876" s="37"/>
      <c r="W876" s="37"/>
      <c r="X876" s="37"/>
      <c r="Y876" s="37"/>
    </row>
    <row r="877" spans="16:25" ht="12.75">
      <c r="P877" s="37"/>
      <c r="Q877" s="37"/>
      <c r="R877" s="37"/>
      <c r="S877" s="37"/>
      <c r="T877" s="37"/>
      <c r="U877" s="37"/>
      <c r="V877" s="37"/>
      <c r="W877" s="37"/>
      <c r="X877" s="37"/>
      <c r="Y877" s="37"/>
    </row>
    <row r="878" spans="16:25" ht="12.75">
      <c r="P878" s="37"/>
      <c r="Q878" s="37"/>
      <c r="R878" s="37"/>
      <c r="S878" s="37"/>
      <c r="T878" s="37"/>
      <c r="U878" s="37"/>
      <c r="V878" s="37"/>
      <c r="W878" s="37"/>
      <c r="X878" s="37"/>
      <c r="Y878" s="37"/>
    </row>
    <row r="879" spans="16:25" ht="12.75">
      <c r="P879" s="37"/>
      <c r="Q879" s="37"/>
      <c r="R879" s="37"/>
      <c r="S879" s="37"/>
      <c r="T879" s="37"/>
      <c r="U879" s="37"/>
      <c r="V879" s="37"/>
      <c r="W879" s="37"/>
      <c r="X879" s="37"/>
      <c r="Y879" s="37"/>
    </row>
    <row r="880" spans="16:25" ht="12.75">
      <c r="P880" s="37"/>
      <c r="Q880" s="37"/>
      <c r="R880" s="37"/>
      <c r="S880" s="37"/>
      <c r="T880" s="37"/>
      <c r="U880" s="37"/>
      <c r="V880" s="37"/>
      <c r="W880" s="37"/>
      <c r="X880" s="37"/>
      <c r="Y880" s="37"/>
    </row>
    <row r="881" spans="16:25" ht="12.75">
      <c r="P881" s="37"/>
      <c r="Q881" s="37"/>
      <c r="R881" s="37"/>
      <c r="S881" s="37"/>
      <c r="T881" s="37"/>
      <c r="U881" s="37"/>
      <c r="V881" s="37"/>
      <c r="W881" s="37"/>
      <c r="X881" s="37"/>
      <c r="Y881" s="37"/>
    </row>
    <row r="882" spans="16:25" ht="12.75">
      <c r="P882" s="37"/>
      <c r="Q882" s="37"/>
      <c r="R882" s="37"/>
      <c r="S882" s="37"/>
      <c r="T882" s="37"/>
      <c r="U882" s="37"/>
      <c r="V882" s="37"/>
      <c r="W882" s="37"/>
      <c r="X882" s="37"/>
      <c r="Y882" s="37"/>
    </row>
    <row r="883" spans="16:22" ht="12.75">
      <c r="P883" s="37"/>
      <c r="Q883" s="37"/>
      <c r="R883" s="37"/>
      <c r="S883" s="37"/>
      <c r="T883" s="37"/>
      <c r="U883" s="37"/>
      <c r="V883" s="37"/>
    </row>
    <row r="884" spans="16:22" ht="12.75">
      <c r="P884" s="37"/>
      <c r="Q884" s="37"/>
      <c r="R884" s="37"/>
      <c r="S884" s="37"/>
      <c r="T884" s="37"/>
      <c r="U884" s="37"/>
      <c r="V884" s="37"/>
    </row>
  </sheetData>
  <mergeCells count="14">
    <mergeCell ref="B13:I13"/>
    <mergeCell ref="J13:L13"/>
    <mergeCell ref="M13:N13"/>
    <mergeCell ref="B14:I14"/>
    <mergeCell ref="J14:L14"/>
    <mergeCell ref="M14:N14"/>
    <mergeCell ref="C8:N8"/>
    <mergeCell ref="C9:N9"/>
    <mergeCell ref="D10:N10"/>
    <mergeCell ref="C11:N11"/>
    <mergeCell ref="S5:T5"/>
    <mergeCell ref="S6:T6"/>
    <mergeCell ref="B7:N7"/>
    <mergeCell ref="S7:T7"/>
  </mergeCells>
  <printOptions/>
  <pageMargins left="0.75" right="0.75" top="1" bottom="1" header="0.5" footer="0.5"/>
  <pageSetup horizontalDpi="600" verticalDpi="600" orientation="landscape" paperSize="9" scale="67" r:id="rId2"/>
  <colBreaks count="1" manualBreakCount="1">
    <brk id="2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203"/>
  <sheetViews>
    <sheetView zoomScale="75" zoomScaleNormal="75" workbookViewId="0" topLeftCell="A1">
      <pane xSplit="3" ySplit="6" topLeftCell="D7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9.00390625" defaultRowHeight="12.75"/>
  <cols>
    <col min="2" max="2" width="24.375" style="0" customWidth="1"/>
    <col min="7" max="9" width="0" style="0" hidden="1" customWidth="1"/>
    <col min="16" max="18" width="0" style="0" hidden="1" customWidth="1"/>
    <col min="23" max="32" width="0" style="0" hidden="1" customWidth="1"/>
  </cols>
  <sheetData>
    <row r="1" spans="1:78" ht="18">
      <c r="A1" s="202" t="s">
        <v>217</v>
      </c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 t="s">
        <v>218</v>
      </c>
      <c r="N1" s="204"/>
      <c r="O1" s="204"/>
      <c r="P1" s="204"/>
      <c r="Q1" s="204"/>
      <c r="R1" s="204"/>
      <c r="S1" s="205" t="s">
        <v>219</v>
      </c>
      <c r="T1" s="204"/>
      <c r="U1" s="204"/>
      <c r="V1" s="204"/>
      <c r="W1" s="204"/>
      <c r="X1" s="204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</row>
    <row r="2" spans="1:78" ht="18">
      <c r="A2" s="202"/>
      <c r="B2" s="208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5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</row>
    <row r="3" spans="1:78" ht="12.75">
      <c r="A3" s="204"/>
      <c r="B3" s="209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4"/>
      <c r="BA3" s="204"/>
      <c r="BB3" s="204"/>
      <c r="BC3" s="204"/>
      <c r="BD3" s="204"/>
      <c r="BE3" s="204"/>
      <c r="BF3" s="204"/>
      <c r="BG3" s="204"/>
      <c r="BH3" s="210"/>
      <c r="BI3" s="210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</row>
    <row r="4" spans="1:78" ht="120.75">
      <c r="A4" s="211" t="s">
        <v>111</v>
      </c>
      <c r="B4" s="212" t="s">
        <v>220</v>
      </c>
      <c r="C4" s="213" t="s">
        <v>221</v>
      </c>
      <c r="D4" s="214" t="s">
        <v>222</v>
      </c>
      <c r="E4" s="215" t="s">
        <v>223</v>
      </c>
      <c r="F4" s="215" t="s">
        <v>224</v>
      </c>
      <c r="G4" s="211" t="s">
        <v>225</v>
      </c>
      <c r="H4" s="211" t="s">
        <v>226</v>
      </c>
      <c r="I4" s="211" t="s">
        <v>227</v>
      </c>
      <c r="J4" s="346" t="s">
        <v>228</v>
      </c>
      <c r="K4" s="347"/>
      <c r="L4" s="348"/>
      <c r="M4" s="216" t="s">
        <v>229</v>
      </c>
      <c r="N4" s="217"/>
      <c r="O4" s="218"/>
      <c r="P4" s="352" t="s">
        <v>230</v>
      </c>
      <c r="Q4" s="352" t="s">
        <v>231</v>
      </c>
      <c r="R4" s="352" t="s">
        <v>232</v>
      </c>
      <c r="S4" s="352" t="s">
        <v>233</v>
      </c>
      <c r="T4" s="349" t="s">
        <v>283</v>
      </c>
      <c r="U4" s="350"/>
      <c r="V4" s="351"/>
      <c r="W4" s="219" t="s">
        <v>234</v>
      </c>
      <c r="X4" s="214" t="s">
        <v>235</v>
      </c>
      <c r="Y4" s="214" t="s">
        <v>236</v>
      </c>
      <c r="Z4" s="214" t="s">
        <v>237</v>
      </c>
      <c r="AA4" s="215" t="s">
        <v>238</v>
      </c>
      <c r="AB4" s="215" t="s">
        <v>239</v>
      </c>
      <c r="AC4" s="215" t="s">
        <v>240</v>
      </c>
      <c r="AD4" s="215" t="s">
        <v>241</v>
      </c>
      <c r="AE4" s="215" t="s">
        <v>242</v>
      </c>
      <c r="AF4" s="211" t="s">
        <v>243</v>
      </c>
      <c r="AG4" s="341" t="s">
        <v>244</v>
      </c>
      <c r="AH4" s="342"/>
      <c r="AI4" s="343"/>
      <c r="AJ4" s="341" t="s">
        <v>245</v>
      </c>
      <c r="AK4" s="342"/>
      <c r="AL4" s="343"/>
      <c r="AM4" s="358" t="s">
        <v>246</v>
      </c>
      <c r="AN4" s="359"/>
      <c r="AO4" s="360"/>
      <c r="AP4" s="341" t="s">
        <v>247</v>
      </c>
      <c r="AQ4" s="342"/>
      <c r="AR4" s="343"/>
      <c r="AS4" s="364" t="s">
        <v>248</v>
      </c>
      <c r="AT4" s="220" t="s">
        <v>249</v>
      </c>
      <c r="AU4" s="361" t="s">
        <v>250</v>
      </c>
      <c r="AV4" s="362"/>
      <c r="AW4" s="363"/>
      <c r="AX4" s="221" t="s">
        <v>284</v>
      </c>
      <c r="AY4" s="222"/>
      <c r="AZ4" s="222"/>
      <c r="BA4" s="223"/>
      <c r="BB4" s="223"/>
      <c r="BC4" s="223"/>
      <c r="BD4" s="224"/>
      <c r="BE4" s="223"/>
      <c r="BF4" s="223"/>
      <c r="BG4" s="225"/>
      <c r="BH4" s="226"/>
      <c r="BI4" s="226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</row>
    <row r="5" spans="1:78" ht="15.75">
      <c r="A5" s="227"/>
      <c r="B5" s="228"/>
      <c r="C5" s="229"/>
      <c r="D5" s="230"/>
      <c r="E5" s="230"/>
      <c r="F5" s="230"/>
      <c r="G5" s="230"/>
      <c r="H5" s="230"/>
      <c r="I5" s="230"/>
      <c r="J5" s="231"/>
      <c r="K5" s="231"/>
      <c r="L5" s="344" t="s">
        <v>251</v>
      </c>
      <c r="M5" s="230"/>
      <c r="N5" s="230"/>
      <c r="O5" s="232"/>
      <c r="P5" s="353"/>
      <c r="Q5" s="353"/>
      <c r="R5" s="353"/>
      <c r="S5" s="353"/>
      <c r="T5" s="230"/>
      <c r="U5" s="230"/>
      <c r="V5" s="230"/>
      <c r="W5" s="230"/>
      <c r="X5" s="230"/>
      <c r="Y5" s="228"/>
      <c r="Z5" s="228"/>
      <c r="AA5" s="228"/>
      <c r="AB5" s="228"/>
      <c r="AC5" s="228"/>
      <c r="AD5" s="228"/>
      <c r="AE5" s="228"/>
      <c r="AF5" s="228"/>
      <c r="AG5" s="233" t="s">
        <v>53</v>
      </c>
      <c r="AH5" s="233" t="s">
        <v>252</v>
      </c>
      <c r="AI5" s="234" t="s">
        <v>253</v>
      </c>
      <c r="AJ5" s="233" t="s">
        <v>53</v>
      </c>
      <c r="AK5" s="233" t="s">
        <v>252</v>
      </c>
      <c r="AL5" s="234" t="s">
        <v>253</v>
      </c>
      <c r="AM5" s="233" t="s">
        <v>53</v>
      </c>
      <c r="AN5" s="233" t="s">
        <v>252</v>
      </c>
      <c r="AO5" s="234" t="s">
        <v>253</v>
      </c>
      <c r="AP5" s="233" t="s">
        <v>53</v>
      </c>
      <c r="AQ5" s="233" t="s">
        <v>252</v>
      </c>
      <c r="AR5" s="234" t="s">
        <v>253</v>
      </c>
      <c r="AS5" s="365"/>
      <c r="AT5" s="235" t="s">
        <v>55</v>
      </c>
      <c r="AU5" s="233" t="s">
        <v>53</v>
      </c>
      <c r="AV5" s="233" t="s">
        <v>252</v>
      </c>
      <c r="AW5" s="234" t="s">
        <v>253</v>
      </c>
      <c r="AX5" s="355" t="s">
        <v>254</v>
      </c>
      <c r="AY5" s="356"/>
      <c r="AZ5" s="357"/>
      <c r="BA5" s="236" t="s">
        <v>255</v>
      </c>
      <c r="BB5" s="237"/>
      <c r="BC5" s="237"/>
      <c r="BD5" s="238" t="s">
        <v>256</v>
      </c>
      <c r="BE5" s="239"/>
      <c r="BF5" s="240"/>
      <c r="BG5" s="225" t="s">
        <v>257</v>
      </c>
      <c r="BH5" s="204"/>
      <c r="BI5" s="204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</row>
    <row r="6" spans="1:78" ht="34.5" customHeight="1">
      <c r="A6" s="241"/>
      <c r="B6" s="242"/>
      <c r="C6" s="243"/>
      <c r="D6" s="244"/>
      <c r="E6" s="244"/>
      <c r="F6" s="244"/>
      <c r="G6" s="244"/>
      <c r="H6" s="244"/>
      <c r="I6" s="244"/>
      <c r="J6" s="245" t="s">
        <v>258</v>
      </c>
      <c r="K6" s="245" t="s">
        <v>259</v>
      </c>
      <c r="L6" s="345"/>
      <c r="M6" s="246" t="s">
        <v>260</v>
      </c>
      <c r="N6" s="246" t="s">
        <v>261</v>
      </c>
      <c r="O6" s="246" t="s">
        <v>262</v>
      </c>
      <c r="P6" s="354"/>
      <c r="Q6" s="354"/>
      <c r="R6" s="354"/>
      <c r="S6" s="354"/>
      <c r="T6" s="247" t="s">
        <v>263</v>
      </c>
      <c r="U6" s="247" t="s">
        <v>264</v>
      </c>
      <c r="V6" s="247" t="s">
        <v>265</v>
      </c>
      <c r="W6" s="244"/>
      <c r="X6" s="244"/>
      <c r="Y6" s="242"/>
      <c r="Z6" s="242"/>
      <c r="AA6" s="242"/>
      <c r="AB6" s="242"/>
      <c r="AC6" s="242"/>
      <c r="AD6" s="242"/>
      <c r="AE6" s="242"/>
      <c r="AF6" s="242"/>
      <c r="AG6" s="248"/>
      <c r="AH6" s="248"/>
      <c r="AI6" s="248"/>
      <c r="AJ6" s="248"/>
      <c r="AK6" s="248"/>
      <c r="AL6" s="248"/>
      <c r="AM6" s="248"/>
      <c r="AN6" s="248"/>
      <c r="AO6" s="248"/>
      <c r="AP6" s="249"/>
      <c r="AQ6" s="242"/>
      <c r="AR6" s="242"/>
      <c r="AS6" s="366"/>
      <c r="AT6" s="242"/>
      <c r="AU6" s="242"/>
      <c r="AV6" s="242"/>
      <c r="AW6" s="242"/>
      <c r="AX6" s="250" t="s">
        <v>18</v>
      </c>
      <c r="AY6" s="250" t="s">
        <v>19</v>
      </c>
      <c r="AZ6" s="250" t="s">
        <v>20</v>
      </c>
      <c r="BA6" s="250" t="s">
        <v>18</v>
      </c>
      <c r="BB6" s="250" t="s">
        <v>19</v>
      </c>
      <c r="BC6" s="250" t="s">
        <v>20</v>
      </c>
      <c r="BD6" s="250" t="s">
        <v>18</v>
      </c>
      <c r="BE6" s="250" t="s">
        <v>19</v>
      </c>
      <c r="BF6" s="250" t="s">
        <v>20</v>
      </c>
      <c r="BG6" s="225" t="s">
        <v>285</v>
      </c>
      <c r="BH6" s="251"/>
      <c r="BI6" s="251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</row>
    <row r="7" spans="1:78" ht="15.75">
      <c r="A7" s="252">
        <v>1</v>
      </c>
      <c r="B7" s="253">
        <v>2</v>
      </c>
      <c r="C7" s="254">
        <v>3</v>
      </c>
      <c r="D7" s="253">
        <v>4</v>
      </c>
      <c r="E7" s="253">
        <v>5</v>
      </c>
      <c r="F7" s="253">
        <v>6</v>
      </c>
      <c r="G7" s="253">
        <v>7</v>
      </c>
      <c r="H7" s="253">
        <v>8</v>
      </c>
      <c r="I7" s="253">
        <v>9</v>
      </c>
      <c r="J7" s="253">
        <v>10</v>
      </c>
      <c r="K7" s="253">
        <v>11</v>
      </c>
      <c r="L7" s="253">
        <v>12</v>
      </c>
      <c r="M7" s="253">
        <v>13</v>
      </c>
      <c r="N7" s="253">
        <v>14</v>
      </c>
      <c r="O7" s="253">
        <v>15</v>
      </c>
      <c r="P7" s="253">
        <v>16</v>
      </c>
      <c r="Q7" s="253">
        <v>17</v>
      </c>
      <c r="R7" s="253">
        <v>18</v>
      </c>
      <c r="S7" s="253">
        <v>19</v>
      </c>
      <c r="T7" s="253">
        <v>20</v>
      </c>
      <c r="U7" s="253">
        <v>21</v>
      </c>
      <c r="V7" s="253">
        <v>22</v>
      </c>
      <c r="W7" s="253">
        <v>17</v>
      </c>
      <c r="X7" s="253">
        <v>18</v>
      </c>
      <c r="Y7" s="253">
        <v>19</v>
      </c>
      <c r="Z7" s="253">
        <v>20</v>
      </c>
      <c r="AA7" s="253">
        <v>21</v>
      </c>
      <c r="AB7" s="253">
        <v>22</v>
      </c>
      <c r="AC7" s="253">
        <v>23</v>
      </c>
      <c r="AD7" s="253">
        <v>24</v>
      </c>
      <c r="AE7" s="253">
        <v>25</v>
      </c>
      <c r="AF7" s="253">
        <v>26</v>
      </c>
      <c r="AG7" s="253">
        <v>23</v>
      </c>
      <c r="AH7" s="253">
        <v>24</v>
      </c>
      <c r="AI7" s="253">
        <v>25</v>
      </c>
      <c r="AJ7" s="253">
        <v>26</v>
      </c>
      <c r="AK7" s="253">
        <v>27</v>
      </c>
      <c r="AL7" s="253">
        <v>28</v>
      </c>
      <c r="AM7" s="253">
        <v>29</v>
      </c>
      <c r="AN7" s="253">
        <v>30</v>
      </c>
      <c r="AO7" s="253">
        <v>31</v>
      </c>
      <c r="AP7" s="253">
        <v>32</v>
      </c>
      <c r="AQ7" s="253">
        <v>33</v>
      </c>
      <c r="AR7" s="253">
        <v>34</v>
      </c>
      <c r="AS7" s="253">
        <v>35</v>
      </c>
      <c r="AT7" s="253">
        <v>36</v>
      </c>
      <c r="AU7" s="253">
        <v>37</v>
      </c>
      <c r="AV7" s="253">
        <v>38</v>
      </c>
      <c r="AW7" s="253">
        <v>39</v>
      </c>
      <c r="AX7" s="252">
        <v>40</v>
      </c>
      <c r="AY7" s="255">
        <v>41</v>
      </c>
      <c r="AZ7" s="256">
        <v>42</v>
      </c>
      <c r="BA7" s="253">
        <v>43</v>
      </c>
      <c r="BB7" s="257">
        <v>44</v>
      </c>
      <c r="BC7" s="257">
        <v>45</v>
      </c>
      <c r="BD7" s="257">
        <v>46</v>
      </c>
      <c r="BE7" s="257">
        <v>47</v>
      </c>
      <c r="BF7" s="253">
        <v>48</v>
      </c>
      <c r="BG7" s="254">
        <v>49</v>
      </c>
      <c r="BH7" s="204"/>
      <c r="BI7" s="204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</row>
    <row r="8" spans="1:78" ht="15.75">
      <c r="A8" s="258"/>
      <c r="B8" s="259"/>
      <c r="C8" s="260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8"/>
      <c r="AY8" s="255"/>
      <c r="AZ8" s="256"/>
      <c r="BA8" s="253"/>
      <c r="BB8" s="257"/>
      <c r="BC8" s="257"/>
      <c r="BD8" s="257"/>
      <c r="BE8" s="257"/>
      <c r="BF8" s="253"/>
      <c r="BG8" s="260"/>
      <c r="BH8" s="204"/>
      <c r="BI8" s="204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</row>
    <row r="9" spans="1:78" s="80" customFormat="1" ht="15.75">
      <c r="A9" s="261"/>
      <c r="B9" s="262"/>
      <c r="C9" s="263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1"/>
      <c r="AY9" s="265"/>
      <c r="AZ9" s="266"/>
      <c r="BA9" s="267"/>
      <c r="BB9" s="268"/>
      <c r="BC9" s="268"/>
      <c r="BD9" s="268"/>
      <c r="BE9" s="268"/>
      <c r="BF9" s="267"/>
      <c r="BG9" s="263"/>
      <c r="BH9" s="269"/>
      <c r="BI9" s="269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</row>
    <row r="10" spans="1:78" ht="15.75">
      <c r="A10" s="270"/>
      <c r="B10" s="259" t="s">
        <v>266</v>
      </c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0"/>
      <c r="AY10" s="273"/>
      <c r="AZ10" s="274"/>
      <c r="BA10" s="275"/>
      <c r="BB10" s="276"/>
      <c r="BC10" s="276"/>
      <c r="BD10" s="276"/>
      <c r="BE10" s="276"/>
      <c r="BF10" s="275"/>
      <c r="BG10" s="271"/>
      <c r="BH10" s="277"/>
      <c r="BI10" s="27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</row>
    <row r="11" spans="1:78" ht="15.75">
      <c r="A11" s="270"/>
      <c r="B11" s="278" t="s">
        <v>267</v>
      </c>
      <c r="C11" s="271">
        <v>1987</v>
      </c>
      <c r="D11" s="272" t="s">
        <v>268</v>
      </c>
      <c r="E11" s="272">
        <v>5</v>
      </c>
      <c r="F11" s="272">
        <v>6</v>
      </c>
      <c r="G11" s="272"/>
      <c r="H11" s="272"/>
      <c r="I11" s="272"/>
      <c r="J11" s="272"/>
      <c r="K11" s="272"/>
      <c r="L11" s="272">
        <v>1462.5</v>
      </c>
      <c r="M11" s="272">
        <v>684.96</v>
      </c>
      <c r="N11" s="272"/>
      <c r="O11" s="272"/>
      <c r="P11" s="272"/>
      <c r="Q11" s="272"/>
      <c r="R11" s="272"/>
      <c r="S11" s="272">
        <v>89</v>
      </c>
      <c r="T11" s="272"/>
      <c r="U11" s="272">
        <v>4055.51</v>
      </c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>
        <v>4426.41</v>
      </c>
      <c r="AL11" s="272"/>
      <c r="AM11" s="272"/>
      <c r="AN11" s="272"/>
      <c r="AO11" s="272"/>
      <c r="AP11" s="272"/>
      <c r="AQ11" s="272">
        <v>4057.47</v>
      </c>
      <c r="AR11" s="272"/>
      <c r="AS11" s="272"/>
      <c r="AT11" s="272"/>
      <c r="AU11" s="272"/>
      <c r="AV11" s="272"/>
      <c r="AW11" s="272"/>
      <c r="AX11" s="270"/>
      <c r="AY11" s="273"/>
      <c r="AZ11" s="274"/>
      <c r="BA11" s="275"/>
      <c r="BB11" s="276"/>
      <c r="BC11" s="279">
        <v>2382</v>
      </c>
      <c r="BD11" s="276"/>
      <c r="BE11" s="276"/>
      <c r="BF11" s="280">
        <v>3093</v>
      </c>
      <c r="BG11" s="271">
        <v>15</v>
      </c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</row>
    <row r="12" spans="1:78" ht="15.75">
      <c r="A12" s="270"/>
      <c r="B12" s="278"/>
      <c r="C12" s="271"/>
      <c r="D12" s="272" t="s">
        <v>269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 t="s">
        <v>270</v>
      </c>
      <c r="T12" s="272"/>
      <c r="U12" s="272">
        <v>56.91</v>
      </c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>
        <v>50.14</v>
      </c>
      <c r="AL12" s="272"/>
      <c r="AM12" s="272"/>
      <c r="AN12" s="272"/>
      <c r="AO12" s="272"/>
      <c r="AP12" s="272"/>
      <c r="AQ12" s="272">
        <v>50.14</v>
      </c>
      <c r="AR12" s="272"/>
      <c r="AS12" s="272"/>
      <c r="AT12" s="272"/>
      <c r="AU12" s="272"/>
      <c r="AV12" s="272"/>
      <c r="AW12" s="272"/>
      <c r="AX12" s="270"/>
      <c r="AY12" s="273"/>
      <c r="AZ12" s="274"/>
      <c r="BA12" s="275"/>
      <c r="BB12" s="276"/>
      <c r="BC12" s="279"/>
      <c r="BD12" s="276"/>
      <c r="BE12" s="276"/>
      <c r="BF12" s="280"/>
      <c r="BG12" s="271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</row>
    <row r="13" spans="1:78" s="80" customFormat="1" ht="15.75">
      <c r="A13" s="261"/>
      <c r="B13" s="281"/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1"/>
      <c r="AY13" s="265"/>
      <c r="AZ13" s="266"/>
      <c r="BA13" s="267"/>
      <c r="BB13" s="268"/>
      <c r="BC13" s="268"/>
      <c r="BD13" s="268"/>
      <c r="BE13" s="268"/>
      <c r="BF13" s="267"/>
      <c r="BG13" s="263"/>
      <c r="BH13" s="269"/>
      <c r="BI13" s="269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</row>
    <row r="14" spans="1:78" s="80" customFormat="1" ht="15.75">
      <c r="A14" s="261"/>
      <c r="B14" s="281"/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1"/>
      <c r="AY14" s="265"/>
      <c r="AZ14" s="266"/>
      <c r="BA14" s="267"/>
      <c r="BB14" s="268"/>
      <c r="BC14" s="268"/>
      <c r="BD14" s="268"/>
      <c r="BE14" s="268"/>
      <c r="BF14" s="267"/>
      <c r="BG14" s="263"/>
      <c r="BH14" s="269"/>
      <c r="BI14" s="269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</row>
    <row r="15" spans="1:78" s="80" customFormat="1" ht="15.75">
      <c r="A15" s="261"/>
      <c r="B15" s="281"/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1"/>
      <c r="AY15" s="265"/>
      <c r="AZ15" s="266"/>
      <c r="BA15" s="267"/>
      <c r="BB15" s="268"/>
      <c r="BC15" s="268"/>
      <c r="BD15" s="268"/>
      <c r="BE15" s="268"/>
      <c r="BF15" s="267"/>
      <c r="BG15" s="263"/>
      <c r="BH15" s="269"/>
      <c r="BI15" s="269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</row>
    <row r="16" spans="1:78" s="80" customFormat="1" ht="15.75">
      <c r="A16" s="261"/>
      <c r="B16" s="281"/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1"/>
      <c r="AY16" s="265"/>
      <c r="AZ16" s="266"/>
      <c r="BA16" s="267"/>
      <c r="BB16" s="268"/>
      <c r="BC16" s="268"/>
      <c r="BD16" s="268"/>
      <c r="BE16" s="268"/>
      <c r="BF16" s="267"/>
      <c r="BG16" s="263"/>
      <c r="BH16" s="269"/>
      <c r="BI16" s="269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</row>
    <row r="17" spans="1:78" s="80" customFormat="1" ht="15.75">
      <c r="A17" s="261"/>
      <c r="B17" s="281"/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1"/>
      <c r="AY17" s="265"/>
      <c r="AZ17" s="266"/>
      <c r="BA17" s="267"/>
      <c r="BB17" s="268"/>
      <c r="BC17" s="268"/>
      <c r="BD17" s="268"/>
      <c r="BE17" s="268"/>
      <c r="BF17" s="267"/>
      <c r="BG17" s="263"/>
      <c r="BH17" s="269"/>
      <c r="BI17" s="269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</row>
    <row r="18" spans="1:78" ht="15.75">
      <c r="A18" s="270"/>
      <c r="B18" s="282" t="s">
        <v>271</v>
      </c>
      <c r="C18" s="283"/>
      <c r="D18" s="284"/>
      <c r="E18" s="285">
        <f aca="true" t="shared" si="0" ref="E18:T18">SUM(E9:E17)</f>
        <v>5</v>
      </c>
      <c r="F18" s="285">
        <f t="shared" si="0"/>
        <v>6</v>
      </c>
      <c r="G18" s="285">
        <f t="shared" si="0"/>
        <v>0</v>
      </c>
      <c r="H18" s="285">
        <f t="shared" si="0"/>
        <v>0</v>
      </c>
      <c r="I18" s="285">
        <f t="shared" si="0"/>
        <v>0</v>
      </c>
      <c r="J18" s="285">
        <f t="shared" si="0"/>
        <v>0</v>
      </c>
      <c r="K18" s="285">
        <f t="shared" si="0"/>
        <v>0</v>
      </c>
      <c r="L18" s="285">
        <f t="shared" si="0"/>
        <v>1462.5</v>
      </c>
      <c r="M18" s="285">
        <f t="shared" si="0"/>
        <v>684.96</v>
      </c>
      <c r="N18" s="285">
        <f t="shared" si="0"/>
        <v>0</v>
      </c>
      <c r="O18" s="285">
        <f t="shared" si="0"/>
        <v>0</v>
      </c>
      <c r="P18" s="285">
        <f t="shared" si="0"/>
        <v>0</v>
      </c>
      <c r="Q18" s="285">
        <f t="shared" si="0"/>
        <v>0</v>
      </c>
      <c r="R18" s="285">
        <f t="shared" si="0"/>
        <v>0</v>
      </c>
      <c r="S18" s="285">
        <f t="shared" si="0"/>
        <v>89</v>
      </c>
      <c r="T18" s="285">
        <f t="shared" si="0"/>
        <v>0</v>
      </c>
      <c r="U18" s="285">
        <f>U11</f>
        <v>4055.51</v>
      </c>
      <c r="V18" s="285">
        <f aca="true" t="shared" si="1" ref="V18:AJ18">SUM(V9:V17)</f>
        <v>0</v>
      </c>
      <c r="W18" s="285">
        <f t="shared" si="1"/>
        <v>0</v>
      </c>
      <c r="X18" s="285">
        <f t="shared" si="1"/>
        <v>0</v>
      </c>
      <c r="Y18" s="285">
        <f t="shared" si="1"/>
        <v>0</v>
      </c>
      <c r="Z18" s="285">
        <f t="shared" si="1"/>
        <v>0</v>
      </c>
      <c r="AA18" s="285">
        <f t="shared" si="1"/>
        <v>0</v>
      </c>
      <c r="AB18" s="285">
        <f t="shared" si="1"/>
        <v>0</v>
      </c>
      <c r="AC18" s="285">
        <f t="shared" si="1"/>
        <v>0</v>
      </c>
      <c r="AD18" s="285">
        <f t="shared" si="1"/>
        <v>0</v>
      </c>
      <c r="AE18" s="285">
        <f t="shared" si="1"/>
        <v>0</v>
      </c>
      <c r="AF18" s="285">
        <f t="shared" si="1"/>
        <v>0</v>
      </c>
      <c r="AG18" s="285">
        <f t="shared" si="1"/>
        <v>0</v>
      </c>
      <c r="AH18" s="285">
        <f t="shared" si="1"/>
        <v>0</v>
      </c>
      <c r="AI18" s="285">
        <f t="shared" si="1"/>
        <v>0</v>
      </c>
      <c r="AJ18" s="285">
        <f t="shared" si="1"/>
        <v>0</v>
      </c>
      <c r="AK18" s="285">
        <f>AK11</f>
        <v>4426.41</v>
      </c>
      <c r="AL18" s="285">
        <f>SUM(AL9:AL17)</f>
        <v>0</v>
      </c>
      <c r="AM18" s="285">
        <f>SUM(AM9:AM17)</f>
        <v>0</v>
      </c>
      <c r="AN18" s="285">
        <f>SUM(AN9:AN17)</f>
        <v>0</v>
      </c>
      <c r="AO18" s="285">
        <f>SUM(AO9:AO17)</f>
        <v>0</v>
      </c>
      <c r="AP18" s="285">
        <f>SUM(AP9:AP17)</f>
        <v>0</v>
      </c>
      <c r="AQ18" s="285">
        <f>AQ11</f>
        <v>4057.47</v>
      </c>
      <c r="AR18" s="285">
        <f aca="true" t="shared" si="2" ref="AR18:BG18">SUM(AR9:AR17)</f>
        <v>0</v>
      </c>
      <c r="AS18" s="285">
        <f t="shared" si="2"/>
        <v>0</v>
      </c>
      <c r="AT18" s="285">
        <f t="shared" si="2"/>
        <v>0</v>
      </c>
      <c r="AU18" s="285">
        <f t="shared" si="2"/>
        <v>0</v>
      </c>
      <c r="AV18" s="285">
        <f t="shared" si="2"/>
        <v>0</v>
      </c>
      <c r="AW18" s="285">
        <f t="shared" si="2"/>
        <v>0</v>
      </c>
      <c r="AX18" s="285">
        <f t="shared" si="2"/>
        <v>0</v>
      </c>
      <c r="AY18" s="285">
        <f t="shared" si="2"/>
        <v>0</v>
      </c>
      <c r="AZ18" s="285">
        <f t="shared" si="2"/>
        <v>0</v>
      </c>
      <c r="BA18" s="285">
        <f t="shared" si="2"/>
        <v>0</v>
      </c>
      <c r="BB18" s="285">
        <f t="shared" si="2"/>
        <v>0</v>
      </c>
      <c r="BC18" s="285">
        <f t="shared" si="2"/>
        <v>2382</v>
      </c>
      <c r="BD18" s="285">
        <f t="shared" si="2"/>
        <v>0</v>
      </c>
      <c r="BE18" s="285">
        <f t="shared" si="2"/>
        <v>0</v>
      </c>
      <c r="BF18" s="285">
        <f t="shared" si="2"/>
        <v>3093</v>
      </c>
      <c r="BG18" s="285">
        <f t="shared" si="2"/>
        <v>15</v>
      </c>
      <c r="BH18" s="204"/>
      <c r="BI18" s="204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</row>
    <row r="19" spans="1:78" ht="15.75">
      <c r="A19" s="270"/>
      <c r="B19" s="259" t="s">
        <v>266</v>
      </c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0"/>
      <c r="AY19" s="273"/>
      <c r="AZ19" s="274"/>
      <c r="BA19" s="275"/>
      <c r="BB19" s="276"/>
      <c r="BC19" s="276"/>
      <c r="BD19" s="276"/>
      <c r="BE19" s="276"/>
      <c r="BF19" s="275"/>
      <c r="BG19" s="271"/>
      <c r="BH19" s="286"/>
      <c r="BI19" s="286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</row>
    <row r="20" spans="1:78" ht="15.75">
      <c r="A20" s="270"/>
      <c r="B20" s="278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0"/>
      <c r="AY20" s="273"/>
      <c r="AZ20" s="274"/>
      <c r="BA20" s="275"/>
      <c r="BB20" s="276"/>
      <c r="BC20" s="276"/>
      <c r="BD20" s="276"/>
      <c r="BE20" s="276"/>
      <c r="BF20" s="275"/>
      <c r="BG20" s="271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</row>
    <row r="21" spans="1:78" ht="15.75">
      <c r="A21" s="270"/>
      <c r="B21" s="278"/>
      <c r="C21" s="271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0"/>
      <c r="AY21" s="273"/>
      <c r="AZ21" s="274"/>
      <c r="BA21" s="275"/>
      <c r="BB21" s="276"/>
      <c r="BC21" s="276"/>
      <c r="BD21" s="276"/>
      <c r="BE21" s="276"/>
      <c r="BF21" s="275"/>
      <c r="BG21" s="271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</row>
    <row r="22" spans="1:78" ht="15.75">
      <c r="A22" s="270"/>
      <c r="B22" s="278"/>
      <c r="C22" s="271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0"/>
      <c r="AY22" s="273"/>
      <c r="AZ22" s="274"/>
      <c r="BA22" s="275"/>
      <c r="BB22" s="276"/>
      <c r="BC22" s="276"/>
      <c r="BD22" s="276"/>
      <c r="BE22" s="276"/>
      <c r="BF22" s="275"/>
      <c r="BG22" s="271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</row>
    <row r="23" spans="1:78" ht="15.75">
      <c r="A23" s="270"/>
      <c r="B23" s="278"/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0"/>
      <c r="AY23" s="273"/>
      <c r="AZ23" s="274"/>
      <c r="BA23" s="275"/>
      <c r="BB23" s="276"/>
      <c r="BC23" s="276"/>
      <c r="BD23" s="276"/>
      <c r="BE23" s="276"/>
      <c r="BF23" s="275"/>
      <c r="BG23" s="271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</row>
    <row r="24" spans="1:78" ht="15.75">
      <c r="A24" s="258"/>
      <c r="B24" s="282" t="s">
        <v>271</v>
      </c>
      <c r="C24" s="260"/>
      <c r="D24" s="259"/>
      <c r="E24" s="259">
        <f aca="true" t="shared" si="3" ref="E24:AJ24">SUM(E20:E23)</f>
        <v>0</v>
      </c>
      <c r="F24" s="259">
        <f t="shared" si="3"/>
        <v>0</v>
      </c>
      <c r="G24" s="259">
        <f t="shared" si="3"/>
        <v>0</v>
      </c>
      <c r="H24" s="259">
        <f t="shared" si="3"/>
        <v>0</v>
      </c>
      <c r="I24" s="259">
        <f t="shared" si="3"/>
        <v>0</v>
      </c>
      <c r="J24" s="259">
        <f t="shared" si="3"/>
        <v>0</v>
      </c>
      <c r="K24" s="259">
        <f t="shared" si="3"/>
        <v>0</v>
      </c>
      <c r="L24" s="259">
        <f t="shared" si="3"/>
        <v>0</v>
      </c>
      <c r="M24" s="259">
        <f t="shared" si="3"/>
        <v>0</v>
      </c>
      <c r="N24" s="259">
        <f t="shared" si="3"/>
        <v>0</v>
      </c>
      <c r="O24" s="259">
        <f t="shared" si="3"/>
        <v>0</v>
      </c>
      <c r="P24" s="259">
        <f t="shared" si="3"/>
        <v>0</v>
      </c>
      <c r="Q24" s="259">
        <f t="shared" si="3"/>
        <v>0</v>
      </c>
      <c r="R24" s="259">
        <f t="shared" si="3"/>
        <v>0</v>
      </c>
      <c r="S24" s="259">
        <f t="shared" si="3"/>
        <v>0</v>
      </c>
      <c r="T24" s="259">
        <f t="shared" si="3"/>
        <v>0</v>
      </c>
      <c r="U24" s="287">
        <f t="shared" si="3"/>
        <v>0</v>
      </c>
      <c r="V24" s="259">
        <f t="shared" si="3"/>
        <v>0</v>
      </c>
      <c r="W24" s="259">
        <f t="shared" si="3"/>
        <v>0</v>
      </c>
      <c r="X24" s="259">
        <f t="shared" si="3"/>
        <v>0</v>
      </c>
      <c r="Y24" s="259">
        <f t="shared" si="3"/>
        <v>0</v>
      </c>
      <c r="Z24" s="259">
        <f t="shared" si="3"/>
        <v>0</v>
      </c>
      <c r="AA24" s="259">
        <f t="shared" si="3"/>
        <v>0</v>
      </c>
      <c r="AB24" s="259">
        <f t="shared" si="3"/>
        <v>0</v>
      </c>
      <c r="AC24" s="259">
        <f t="shared" si="3"/>
        <v>0</v>
      </c>
      <c r="AD24" s="259">
        <f t="shared" si="3"/>
        <v>0</v>
      </c>
      <c r="AE24" s="259">
        <f t="shared" si="3"/>
        <v>0</v>
      </c>
      <c r="AF24" s="259">
        <f t="shared" si="3"/>
        <v>0</v>
      </c>
      <c r="AG24" s="259">
        <f t="shared" si="3"/>
        <v>0</v>
      </c>
      <c r="AH24" s="259">
        <f t="shared" si="3"/>
        <v>0</v>
      </c>
      <c r="AI24" s="259">
        <f t="shared" si="3"/>
        <v>0</v>
      </c>
      <c r="AJ24" s="259">
        <f t="shared" si="3"/>
        <v>0</v>
      </c>
      <c r="AK24" s="259">
        <f aca="true" t="shared" si="4" ref="AK24:BG24">SUM(AK20:AK23)</f>
        <v>0</v>
      </c>
      <c r="AL24" s="259">
        <f t="shared" si="4"/>
        <v>0</v>
      </c>
      <c r="AM24" s="259">
        <f t="shared" si="4"/>
        <v>0</v>
      </c>
      <c r="AN24" s="259">
        <f t="shared" si="4"/>
        <v>0</v>
      </c>
      <c r="AO24" s="259">
        <f t="shared" si="4"/>
        <v>0</v>
      </c>
      <c r="AP24" s="259">
        <f t="shared" si="4"/>
        <v>0</v>
      </c>
      <c r="AQ24" s="259">
        <f t="shared" si="4"/>
        <v>0</v>
      </c>
      <c r="AR24" s="259">
        <f t="shared" si="4"/>
        <v>0</v>
      </c>
      <c r="AS24" s="259">
        <f t="shared" si="4"/>
        <v>0</v>
      </c>
      <c r="AT24" s="259">
        <f t="shared" si="4"/>
        <v>0</v>
      </c>
      <c r="AU24" s="259">
        <f t="shared" si="4"/>
        <v>0</v>
      </c>
      <c r="AV24" s="259">
        <f t="shared" si="4"/>
        <v>0</v>
      </c>
      <c r="AW24" s="259">
        <f t="shared" si="4"/>
        <v>0</v>
      </c>
      <c r="AX24" s="259">
        <f t="shared" si="4"/>
        <v>0</v>
      </c>
      <c r="AY24" s="259">
        <f t="shared" si="4"/>
        <v>0</v>
      </c>
      <c r="AZ24" s="259">
        <f t="shared" si="4"/>
        <v>0</v>
      </c>
      <c r="BA24" s="259">
        <f t="shared" si="4"/>
        <v>0</v>
      </c>
      <c r="BB24" s="259">
        <f t="shared" si="4"/>
        <v>0</v>
      </c>
      <c r="BC24" s="259">
        <f t="shared" si="4"/>
        <v>0</v>
      </c>
      <c r="BD24" s="259">
        <f t="shared" si="4"/>
        <v>0</v>
      </c>
      <c r="BE24" s="259">
        <f t="shared" si="4"/>
        <v>0</v>
      </c>
      <c r="BF24" s="259">
        <f t="shared" si="4"/>
        <v>0</v>
      </c>
      <c r="BG24" s="259">
        <f t="shared" si="4"/>
        <v>0</v>
      </c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</row>
    <row r="25" spans="1:78" ht="15.75">
      <c r="A25" s="270"/>
      <c r="B25" s="288" t="s">
        <v>272</v>
      </c>
      <c r="C25" s="271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0"/>
      <c r="AY25" s="273"/>
      <c r="AZ25" s="274"/>
      <c r="BA25" s="275"/>
      <c r="BB25" s="276"/>
      <c r="BC25" s="276"/>
      <c r="BD25" s="276"/>
      <c r="BE25" s="276"/>
      <c r="BF25" s="275"/>
      <c r="BG25" s="271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</row>
    <row r="26" spans="1:78" ht="15.75">
      <c r="A26" s="261"/>
      <c r="B26" s="289"/>
      <c r="C26" s="283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90"/>
      <c r="AZ26" s="291"/>
      <c r="BA26" s="291"/>
      <c r="BB26" s="291"/>
      <c r="BC26" s="291"/>
      <c r="BD26" s="291"/>
      <c r="BE26" s="291"/>
      <c r="BF26" s="291"/>
      <c r="BG26" s="283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</row>
    <row r="27" spans="1:78" ht="15.75">
      <c r="A27" s="261"/>
      <c r="B27" s="289"/>
      <c r="C27" s="283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90"/>
      <c r="AZ27" s="291"/>
      <c r="BA27" s="291"/>
      <c r="BB27" s="291"/>
      <c r="BC27" s="291"/>
      <c r="BD27" s="291"/>
      <c r="BE27" s="291"/>
      <c r="BF27" s="291"/>
      <c r="BG27" s="283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</row>
    <row r="28" spans="1:78" ht="15.75">
      <c r="A28" s="261"/>
      <c r="B28" s="289"/>
      <c r="C28" s="283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90"/>
      <c r="AZ28" s="291"/>
      <c r="BA28" s="291"/>
      <c r="BB28" s="291"/>
      <c r="BC28" s="291"/>
      <c r="BD28" s="291"/>
      <c r="BE28" s="291"/>
      <c r="BF28" s="291"/>
      <c r="BG28" s="292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</row>
    <row r="29" spans="1:78" ht="15.75">
      <c r="A29" s="261"/>
      <c r="B29" s="289"/>
      <c r="C29" s="283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90"/>
      <c r="AZ29" s="291"/>
      <c r="BA29" s="291"/>
      <c r="BB29" s="291"/>
      <c r="BC29" s="291"/>
      <c r="BD29" s="291"/>
      <c r="BE29" s="291"/>
      <c r="BF29" s="291"/>
      <c r="BG29" s="283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</row>
    <row r="30" spans="1:78" ht="15.75">
      <c r="A30" s="261"/>
      <c r="B30" s="289"/>
      <c r="C30" s="283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90"/>
      <c r="AZ30" s="291"/>
      <c r="BA30" s="291"/>
      <c r="BB30" s="291"/>
      <c r="BC30" s="291"/>
      <c r="BD30" s="291"/>
      <c r="BE30" s="291"/>
      <c r="BF30" s="291"/>
      <c r="BG30" s="283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</row>
    <row r="31" spans="1:78" ht="15.75">
      <c r="A31" s="261"/>
      <c r="B31" s="289"/>
      <c r="C31" s="283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90"/>
      <c r="AZ31" s="291"/>
      <c r="BA31" s="291"/>
      <c r="BB31" s="291"/>
      <c r="BC31" s="291"/>
      <c r="BD31" s="291"/>
      <c r="BE31" s="291"/>
      <c r="BF31" s="291"/>
      <c r="BG31" s="283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</row>
    <row r="32" spans="1:78" ht="15.75">
      <c r="A32" s="261"/>
      <c r="B32" s="289"/>
      <c r="C32" s="283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90"/>
      <c r="AZ32" s="291"/>
      <c r="BA32" s="291"/>
      <c r="BB32" s="291"/>
      <c r="BC32" s="291"/>
      <c r="BD32" s="291"/>
      <c r="BE32" s="291"/>
      <c r="BF32" s="291"/>
      <c r="BG32" s="283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</row>
    <row r="33" spans="1:78" ht="15.75">
      <c r="A33" s="261"/>
      <c r="B33" s="289"/>
      <c r="C33" s="283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90"/>
      <c r="AZ33" s="291"/>
      <c r="BA33" s="291"/>
      <c r="BB33" s="291"/>
      <c r="BC33" s="291"/>
      <c r="BD33" s="291"/>
      <c r="BE33" s="291"/>
      <c r="BF33" s="291"/>
      <c r="BG33" s="283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</row>
    <row r="34" spans="1:78" ht="15.75">
      <c r="A34" s="261"/>
      <c r="B34" s="289"/>
      <c r="C34" s="283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90"/>
      <c r="AZ34" s="291"/>
      <c r="BA34" s="291"/>
      <c r="BB34" s="291"/>
      <c r="BC34" s="291"/>
      <c r="BD34" s="291"/>
      <c r="BE34" s="291"/>
      <c r="BF34" s="291"/>
      <c r="BG34" s="283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</row>
    <row r="35" spans="1:78" ht="15.75">
      <c r="A35" s="261"/>
      <c r="B35" s="289"/>
      <c r="C35" s="283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90"/>
      <c r="AZ35" s="291"/>
      <c r="BA35" s="291"/>
      <c r="BB35" s="291"/>
      <c r="BC35" s="291"/>
      <c r="BD35" s="291"/>
      <c r="BE35" s="291"/>
      <c r="BF35" s="291"/>
      <c r="BG35" s="283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</row>
    <row r="36" spans="1:78" ht="15.75">
      <c r="A36" s="270"/>
      <c r="B36" s="282" t="s">
        <v>271</v>
      </c>
      <c r="C36" s="283"/>
      <c r="D36" s="284"/>
      <c r="E36" s="284"/>
      <c r="F36" s="285">
        <f aca="true" t="shared" si="5" ref="F36:AK36">SUM(F26:F35)</f>
        <v>0</v>
      </c>
      <c r="G36" s="285">
        <f t="shared" si="5"/>
        <v>0</v>
      </c>
      <c r="H36" s="285">
        <f t="shared" si="5"/>
        <v>0</v>
      </c>
      <c r="I36" s="285">
        <f t="shared" si="5"/>
        <v>0</v>
      </c>
      <c r="J36" s="285">
        <f t="shared" si="5"/>
        <v>0</v>
      </c>
      <c r="K36" s="285">
        <f t="shared" si="5"/>
        <v>0</v>
      </c>
      <c r="L36" s="285">
        <f t="shared" si="5"/>
        <v>0</v>
      </c>
      <c r="M36" s="285">
        <f t="shared" si="5"/>
        <v>0</v>
      </c>
      <c r="N36" s="285">
        <f t="shared" si="5"/>
        <v>0</v>
      </c>
      <c r="O36" s="285">
        <f t="shared" si="5"/>
        <v>0</v>
      </c>
      <c r="P36" s="285">
        <f t="shared" si="5"/>
        <v>0</v>
      </c>
      <c r="Q36" s="285">
        <f t="shared" si="5"/>
        <v>0</v>
      </c>
      <c r="R36" s="285">
        <f t="shared" si="5"/>
        <v>0</v>
      </c>
      <c r="S36" s="285">
        <f t="shared" si="5"/>
        <v>0</v>
      </c>
      <c r="T36" s="293">
        <f t="shared" si="5"/>
        <v>0</v>
      </c>
      <c r="U36" s="293">
        <f t="shared" si="5"/>
        <v>0</v>
      </c>
      <c r="V36" s="285">
        <f t="shared" si="5"/>
        <v>0</v>
      </c>
      <c r="W36" s="285">
        <f t="shared" si="5"/>
        <v>0</v>
      </c>
      <c r="X36" s="285">
        <f t="shared" si="5"/>
        <v>0</v>
      </c>
      <c r="Y36" s="285">
        <f t="shared" si="5"/>
        <v>0</v>
      </c>
      <c r="Z36" s="285">
        <f t="shared" si="5"/>
        <v>0</v>
      </c>
      <c r="AA36" s="285">
        <f t="shared" si="5"/>
        <v>0</v>
      </c>
      <c r="AB36" s="285">
        <f t="shared" si="5"/>
        <v>0</v>
      </c>
      <c r="AC36" s="285">
        <f t="shared" si="5"/>
        <v>0</v>
      </c>
      <c r="AD36" s="285">
        <f t="shared" si="5"/>
        <v>0</v>
      </c>
      <c r="AE36" s="285">
        <f t="shared" si="5"/>
        <v>0</v>
      </c>
      <c r="AF36" s="285">
        <f t="shared" si="5"/>
        <v>0</v>
      </c>
      <c r="AG36" s="285">
        <f t="shared" si="5"/>
        <v>0</v>
      </c>
      <c r="AH36" s="285">
        <f t="shared" si="5"/>
        <v>0</v>
      </c>
      <c r="AI36" s="285">
        <f t="shared" si="5"/>
        <v>0</v>
      </c>
      <c r="AJ36" s="285">
        <f t="shared" si="5"/>
        <v>0</v>
      </c>
      <c r="AK36" s="285">
        <f t="shared" si="5"/>
        <v>0</v>
      </c>
      <c r="AL36" s="285">
        <f aca="true" t="shared" si="6" ref="AL36:BG36">SUM(AL26:AL35)</f>
        <v>0</v>
      </c>
      <c r="AM36" s="285">
        <f t="shared" si="6"/>
        <v>0</v>
      </c>
      <c r="AN36" s="285">
        <f t="shared" si="6"/>
        <v>0</v>
      </c>
      <c r="AO36" s="285">
        <f t="shared" si="6"/>
        <v>0</v>
      </c>
      <c r="AP36" s="285">
        <f t="shared" si="6"/>
        <v>0</v>
      </c>
      <c r="AQ36" s="285">
        <f t="shared" si="6"/>
        <v>0</v>
      </c>
      <c r="AR36" s="285">
        <f t="shared" si="6"/>
        <v>0</v>
      </c>
      <c r="AS36" s="285">
        <f t="shared" si="6"/>
        <v>0</v>
      </c>
      <c r="AT36" s="285">
        <f t="shared" si="6"/>
        <v>0</v>
      </c>
      <c r="AU36" s="285">
        <f t="shared" si="6"/>
        <v>0</v>
      </c>
      <c r="AV36" s="285">
        <f t="shared" si="6"/>
        <v>0</v>
      </c>
      <c r="AW36" s="285">
        <f t="shared" si="6"/>
        <v>0</v>
      </c>
      <c r="AX36" s="285">
        <f t="shared" si="6"/>
        <v>0</v>
      </c>
      <c r="AY36" s="285">
        <f t="shared" si="6"/>
        <v>0</v>
      </c>
      <c r="AZ36" s="285">
        <f t="shared" si="6"/>
        <v>0</v>
      </c>
      <c r="BA36" s="285">
        <f t="shared" si="6"/>
        <v>0</v>
      </c>
      <c r="BB36" s="285">
        <f t="shared" si="6"/>
        <v>0</v>
      </c>
      <c r="BC36" s="285">
        <f t="shared" si="6"/>
        <v>0</v>
      </c>
      <c r="BD36" s="285">
        <f t="shared" si="6"/>
        <v>0</v>
      </c>
      <c r="BE36" s="285">
        <f t="shared" si="6"/>
        <v>0</v>
      </c>
      <c r="BF36" s="285">
        <f t="shared" si="6"/>
        <v>0</v>
      </c>
      <c r="BG36" s="285">
        <f t="shared" si="6"/>
        <v>0</v>
      </c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</row>
    <row r="37" spans="1:78" ht="15.75">
      <c r="A37" s="275"/>
      <c r="B37" s="294" t="s">
        <v>273</v>
      </c>
      <c r="C37" s="291"/>
      <c r="D37" s="291"/>
      <c r="E37" s="291"/>
      <c r="F37" s="295">
        <v>52</v>
      </c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6">
        <f>T36+T24+T18</f>
        <v>0</v>
      </c>
      <c r="U37" s="296">
        <f>U36+U24+U18</f>
        <v>4055.51</v>
      </c>
      <c r="V37" s="296">
        <f>V36+V24+V18</f>
        <v>0</v>
      </c>
      <c r="W37" s="297"/>
      <c r="X37" s="297"/>
      <c r="Y37" s="297"/>
      <c r="Z37" s="297"/>
      <c r="AA37" s="291"/>
      <c r="AB37" s="291"/>
      <c r="AC37" s="291"/>
      <c r="AD37" s="291"/>
      <c r="AE37" s="297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7"/>
      <c r="AZ37" s="291"/>
      <c r="BA37" s="291"/>
      <c r="BB37" s="297"/>
      <c r="BC37" s="291"/>
      <c r="BD37" s="291"/>
      <c r="BE37" s="291"/>
      <c r="BF37" s="297"/>
      <c r="BG37" s="29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</row>
    <row r="38" spans="1:78" ht="12.75">
      <c r="A38" s="204"/>
      <c r="B38" s="204"/>
      <c r="C38" s="204"/>
      <c r="D38" s="204"/>
      <c r="E38" s="204"/>
      <c r="F38" s="207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</row>
    <row r="39" spans="1:78" ht="12.75">
      <c r="A39" s="204"/>
      <c r="B39" s="204"/>
      <c r="C39" s="204"/>
      <c r="D39" s="204"/>
      <c r="E39" s="204"/>
      <c r="F39" s="207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</row>
    <row r="40" spans="1:78" ht="12.75">
      <c r="A40" s="204"/>
      <c r="B40" s="205"/>
      <c r="C40" s="204"/>
      <c r="D40" s="204"/>
      <c r="E40" s="298"/>
      <c r="F40" s="298"/>
      <c r="G40" s="298"/>
      <c r="H40" s="298"/>
      <c r="I40" s="204"/>
      <c r="J40" s="205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</row>
    <row r="41" spans="1:78" ht="12.7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</row>
    <row r="42" spans="1:78" ht="12.7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</row>
    <row r="43" spans="1:78" ht="12.7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</row>
    <row r="44" spans="1:78" ht="12.7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</row>
    <row r="45" spans="1:78" ht="12.75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</row>
    <row r="46" spans="1:78" ht="12.7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</row>
    <row r="47" spans="1:78" ht="12.75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</row>
    <row r="48" spans="1:78" ht="12.75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</row>
    <row r="49" spans="1:78" ht="12.75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</row>
    <row r="50" spans="1:78" ht="12.75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</row>
    <row r="51" spans="1:78" ht="12.75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</row>
    <row r="52" spans="1:78" ht="12.75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</row>
    <row r="53" spans="1:78" ht="12.75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</row>
    <row r="54" spans="1:78" ht="12.75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</row>
    <row r="55" spans="1:78" ht="12.75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</row>
    <row r="56" spans="1:78" ht="12.75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</row>
    <row r="57" spans="1:78" ht="12.75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</row>
    <row r="58" spans="1:78" ht="12.75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</row>
    <row r="59" spans="1:78" ht="12.75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</row>
    <row r="60" spans="1:78" ht="12.75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</row>
    <row r="61" spans="1:78" ht="12.75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</row>
    <row r="62" spans="1:78" ht="12.75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</row>
    <row r="63" spans="1:78" ht="12.75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</row>
    <row r="64" spans="1:78" ht="12.75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</row>
    <row r="65" spans="1:78" ht="12.75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</row>
    <row r="66" spans="1:78" ht="12.75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</row>
    <row r="67" spans="1:78" ht="12.75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</row>
    <row r="68" spans="1:78" ht="12.75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</row>
    <row r="69" spans="1:78" ht="12.75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</row>
    <row r="70" spans="1:78" ht="12.75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</row>
    <row r="71" spans="1:78" ht="12.75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</row>
    <row r="72" spans="1:78" ht="12.75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</row>
    <row r="73" spans="1:78" ht="12.75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</row>
    <row r="74" spans="1:78" ht="12.75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</row>
    <row r="75" spans="1:78" ht="12.75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</row>
    <row r="76" spans="1:78" ht="12.75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</row>
    <row r="77" spans="1:78" ht="12.75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</row>
    <row r="78" spans="1:78" ht="12.75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</row>
    <row r="79" spans="1:78" ht="12.75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</row>
    <row r="80" spans="1:78" ht="12.75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</row>
    <row r="81" spans="1:78" ht="12.75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</row>
    <row r="82" spans="1:78" ht="12.75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</row>
    <row r="83" spans="1:78" ht="12.75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</row>
    <row r="84" spans="1:78" ht="12.75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</row>
    <row r="85" spans="1:78" ht="12.75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</row>
    <row r="86" spans="1:78" ht="12.75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</row>
    <row r="87" spans="1:78" ht="12.75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</row>
    <row r="88" spans="1:78" ht="12.75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</row>
    <row r="89" spans="1:78" ht="12.75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</row>
    <row r="90" spans="1:78" ht="12.75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</row>
    <row r="91" spans="1:78" ht="12.75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</row>
    <row r="92" spans="1:78" ht="12.7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</row>
    <row r="93" spans="1:78" ht="12.75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</row>
    <row r="94" spans="1:78" ht="12.75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</row>
    <row r="95" spans="1:78" ht="12.75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</row>
    <row r="96" spans="1:78" ht="12.75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</row>
    <row r="97" spans="1:78" ht="12.75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</row>
    <row r="98" spans="1:78" ht="12.75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</row>
    <row r="99" spans="1:78" ht="12.75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</row>
    <row r="100" spans="1:78" ht="12.75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</row>
    <row r="101" spans="1:78" ht="12.75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</row>
    <row r="102" spans="1:78" ht="12.7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</row>
    <row r="103" spans="1:78" ht="12.75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</row>
    <row r="104" spans="1:78" ht="12.75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</row>
    <row r="105" spans="1:78" ht="12.75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207"/>
      <c r="BS105" s="207"/>
      <c r="BT105" s="207"/>
      <c r="BU105" s="207"/>
      <c r="BV105" s="207"/>
      <c r="BW105" s="207"/>
      <c r="BX105" s="207"/>
      <c r="BY105" s="207"/>
      <c r="BZ105" s="207"/>
    </row>
    <row r="106" spans="1:78" ht="12.75">
      <c r="A106" s="207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7"/>
      <c r="BZ106" s="207"/>
    </row>
    <row r="107" spans="1:78" ht="12.75">
      <c r="A107" s="207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</row>
    <row r="108" spans="1:78" ht="12.75">
      <c r="A108" s="207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</row>
    <row r="109" spans="1:78" ht="12.75">
      <c r="A109" s="207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7"/>
      <c r="BX109" s="207"/>
      <c r="BY109" s="207"/>
      <c r="BZ109" s="207"/>
    </row>
    <row r="110" spans="1:78" ht="12.75">
      <c r="A110" s="207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</row>
    <row r="111" spans="1:78" ht="12.75">
      <c r="A111" s="207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</row>
    <row r="112" spans="1:78" ht="12.75">
      <c r="A112" s="207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207"/>
      <c r="BU112" s="207"/>
      <c r="BV112" s="207"/>
      <c r="BW112" s="207"/>
      <c r="BX112" s="207"/>
      <c r="BY112" s="207"/>
      <c r="BZ112" s="207"/>
    </row>
    <row r="113" spans="1:78" ht="12.75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</row>
    <row r="114" spans="1:78" ht="12.75">
      <c r="A114" s="207"/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</row>
    <row r="115" spans="1:78" ht="12.75">
      <c r="A115" s="207"/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</row>
    <row r="116" spans="1:78" ht="12.75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</row>
    <row r="117" spans="1:78" ht="12.75">
      <c r="A117" s="207"/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7"/>
      <c r="BS117" s="207"/>
      <c r="BT117" s="207"/>
      <c r="BU117" s="207"/>
      <c r="BV117" s="207"/>
      <c r="BW117" s="207"/>
      <c r="BX117" s="207"/>
      <c r="BY117" s="207"/>
      <c r="BZ117" s="207"/>
    </row>
    <row r="118" spans="1:78" ht="12.75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7"/>
      <c r="BX118" s="207"/>
      <c r="BY118" s="207"/>
      <c r="BZ118" s="207"/>
    </row>
    <row r="119" spans="1:78" ht="12.75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  <c r="BI119" s="207"/>
      <c r="BJ119" s="207"/>
      <c r="BK119" s="207"/>
      <c r="BL119" s="207"/>
      <c r="BM119" s="207"/>
      <c r="BN119" s="207"/>
      <c r="BO119" s="207"/>
      <c r="BP119" s="207"/>
      <c r="BQ119" s="207"/>
      <c r="BR119" s="207"/>
      <c r="BS119" s="207"/>
      <c r="BT119" s="207"/>
      <c r="BU119" s="207"/>
      <c r="BV119" s="207"/>
      <c r="BW119" s="207"/>
      <c r="BX119" s="207"/>
      <c r="BY119" s="207"/>
      <c r="BZ119" s="207"/>
    </row>
    <row r="120" spans="1:78" ht="12.75">
      <c r="A120" s="207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207"/>
      <c r="BO120" s="207"/>
      <c r="BP120" s="207"/>
      <c r="BQ120" s="207"/>
      <c r="BR120" s="207"/>
      <c r="BS120" s="207"/>
      <c r="BT120" s="207"/>
      <c r="BU120" s="207"/>
      <c r="BV120" s="207"/>
      <c r="BW120" s="207"/>
      <c r="BX120" s="207"/>
      <c r="BY120" s="207"/>
      <c r="BZ120" s="207"/>
    </row>
    <row r="121" spans="1:78" ht="12.75">
      <c r="A121" s="207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207"/>
      <c r="BO121" s="207"/>
      <c r="BP121" s="207"/>
      <c r="BQ121" s="207"/>
      <c r="BR121" s="207"/>
      <c r="BS121" s="207"/>
      <c r="BT121" s="207"/>
      <c r="BU121" s="207"/>
      <c r="BV121" s="207"/>
      <c r="BW121" s="207"/>
      <c r="BX121" s="207"/>
      <c r="BY121" s="207"/>
      <c r="BZ121" s="207"/>
    </row>
    <row r="122" spans="1:78" ht="12.75">
      <c r="A122" s="207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207"/>
      <c r="BO122" s="207"/>
      <c r="BP122" s="207"/>
      <c r="BQ122" s="207"/>
      <c r="BR122" s="207"/>
      <c r="BS122" s="207"/>
      <c r="BT122" s="207"/>
      <c r="BU122" s="207"/>
      <c r="BV122" s="207"/>
      <c r="BW122" s="207"/>
      <c r="BX122" s="207"/>
      <c r="BY122" s="207"/>
      <c r="BZ122" s="207"/>
    </row>
    <row r="123" spans="1:78" ht="12.75">
      <c r="A123" s="207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207"/>
      <c r="BN123" s="207"/>
      <c r="BO123" s="207"/>
      <c r="BP123" s="207"/>
      <c r="BQ123" s="207"/>
      <c r="BR123" s="207"/>
      <c r="BS123" s="207"/>
      <c r="BT123" s="207"/>
      <c r="BU123" s="207"/>
      <c r="BV123" s="207"/>
      <c r="BW123" s="207"/>
      <c r="BX123" s="207"/>
      <c r="BY123" s="207"/>
      <c r="BZ123" s="207"/>
    </row>
    <row r="124" spans="1:78" ht="12.75">
      <c r="A124" s="207"/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7"/>
      <c r="BV124" s="207"/>
      <c r="BW124" s="207"/>
      <c r="BX124" s="207"/>
      <c r="BY124" s="207"/>
      <c r="BZ124" s="207"/>
    </row>
    <row r="125" spans="1:78" ht="12.75">
      <c r="A125" s="207"/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/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7"/>
      <c r="BZ125" s="207"/>
    </row>
    <row r="126" spans="1:78" ht="12.75">
      <c r="A126" s="207"/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  <c r="BI126" s="207"/>
      <c r="BJ126" s="207"/>
      <c r="BK126" s="207"/>
      <c r="BL126" s="207"/>
      <c r="BM126" s="207"/>
      <c r="BN126" s="207"/>
      <c r="BO126" s="207"/>
      <c r="BP126" s="207"/>
      <c r="BQ126" s="207"/>
      <c r="BR126" s="207"/>
      <c r="BS126" s="207"/>
      <c r="BT126" s="207"/>
      <c r="BU126" s="207"/>
      <c r="BV126" s="207"/>
      <c r="BW126" s="207"/>
      <c r="BX126" s="207"/>
      <c r="BY126" s="207"/>
      <c r="BZ126" s="207"/>
    </row>
    <row r="127" spans="1:78" ht="12.75">
      <c r="A127" s="207"/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  <c r="BI127" s="207"/>
      <c r="BJ127" s="207"/>
      <c r="BK127" s="207"/>
      <c r="BL127" s="207"/>
      <c r="BM127" s="207"/>
      <c r="BN127" s="207"/>
      <c r="BO127" s="207"/>
      <c r="BP127" s="207"/>
      <c r="BQ127" s="207"/>
      <c r="BR127" s="207"/>
      <c r="BS127" s="207"/>
      <c r="BT127" s="207"/>
      <c r="BU127" s="207"/>
      <c r="BV127" s="207"/>
      <c r="BW127" s="207"/>
      <c r="BX127" s="207"/>
      <c r="BY127" s="207"/>
      <c r="BZ127" s="207"/>
    </row>
    <row r="128" spans="1:78" ht="12.75">
      <c r="A128" s="207"/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/>
      <c r="BU128" s="207"/>
      <c r="BV128" s="207"/>
      <c r="BW128" s="207"/>
      <c r="BX128" s="207"/>
      <c r="BY128" s="207"/>
      <c r="BZ128" s="207"/>
    </row>
    <row r="129" spans="1:78" ht="12.75">
      <c r="A129" s="207"/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7"/>
      <c r="BE129" s="207"/>
      <c r="BF129" s="207"/>
      <c r="BG129" s="207"/>
      <c r="BH129" s="207"/>
      <c r="BI129" s="207"/>
      <c r="BJ129" s="207"/>
      <c r="BK129" s="207"/>
      <c r="BL129" s="207"/>
      <c r="BM129" s="207"/>
      <c r="BN129" s="207"/>
      <c r="BO129" s="207"/>
      <c r="BP129" s="207"/>
      <c r="BQ129" s="207"/>
      <c r="BR129" s="207"/>
      <c r="BS129" s="207"/>
      <c r="BT129" s="207"/>
      <c r="BU129" s="207"/>
      <c r="BV129" s="207"/>
      <c r="BW129" s="207"/>
      <c r="BX129" s="207"/>
      <c r="BY129" s="207"/>
      <c r="BZ129" s="207"/>
    </row>
    <row r="130" spans="1:78" ht="12.75">
      <c r="A130" s="207"/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7"/>
      <c r="BE130" s="207"/>
      <c r="BF130" s="207"/>
      <c r="BG130" s="207"/>
      <c r="BH130" s="207"/>
      <c r="BI130" s="207"/>
      <c r="BJ130" s="207"/>
      <c r="BK130" s="207"/>
      <c r="BL130" s="207"/>
      <c r="BM130" s="207"/>
      <c r="BN130" s="207"/>
      <c r="BO130" s="207"/>
      <c r="BP130" s="207"/>
      <c r="BQ130" s="207"/>
      <c r="BR130" s="207"/>
      <c r="BS130" s="207"/>
      <c r="BT130" s="207"/>
      <c r="BU130" s="207"/>
      <c r="BV130" s="207"/>
      <c r="BW130" s="207"/>
      <c r="BX130" s="207"/>
      <c r="BY130" s="207"/>
      <c r="BZ130" s="207"/>
    </row>
    <row r="131" spans="1:78" ht="12.75">
      <c r="A131" s="207"/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  <c r="BI131" s="207"/>
      <c r="BJ131" s="207"/>
      <c r="BK131" s="207"/>
      <c r="BL131" s="207"/>
      <c r="BM131" s="207"/>
      <c r="BN131" s="207"/>
      <c r="BO131" s="207"/>
      <c r="BP131" s="207"/>
      <c r="BQ131" s="207"/>
      <c r="BR131" s="207"/>
      <c r="BS131" s="207"/>
      <c r="BT131" s="207"/>
      <c r="BU131" s="207"/>
      <c r="BV131" s="207"/>
      <c r="BW131" s="207"/>
      <c r="BX131" s="207"/>
      <c r="BY131" s="207"/>
      <c r="BZ131" s="207"/>
    </row>
    <row r="132" spans="1:78" ht="12.75">
      <c r="A132" s="207"/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  <c r="BK132" s="207"/>
      <c r="BL132" s="207"/>
      <c r="BM132" s="207"/>
      <c r="BN132" s="207"/>
      <c r="BO132" s="207"/>
      <c r="BP132" s="207"/>
      <c r="BQ132" s="207"/>
      <c r="BR132" s="207"/>
      <c r="BS132" s="207"/>
      <c r="BT132" s="207"/>
      <c r="BU132" s="207"/>
      <c r="BV132" s="207"/>
      <c r="BW132" s="207"/>
      <c r="BX132" s="207"/>
      <c r="BY132" s="207"/>
      <c r="BZ132" s="207"/>
    </row>
    <row r="133" spans="1:78" ht="12.75">
      <c r="A133" s="207"/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  <c r="BI133" s="207"/>
      <c r="BJ133" s="207"/>
      <c r="BK133" s="207"/>
      <c r="BL133" s="207"/>
      <c r="BM133" s="207"/>
      <c r="BN133" s="207"/>
      <c r="BO133" s="207"/>
      <c r="BP133" s="207"/>
      <c r="BQ133" s="207"/>
      <c r="BR133" s="207"/>
      <c r="BS133" s="207"/>
      <c r="BT133" s="207"/>
      <c r="BU133" s="207"/>
      <c r="BV133" s="207"/>
      <c r="BW133" s="207"/>
      <c r="BX133" s="207"/>
      <c r="BY133" s="207"/>
      <c r="BZ133" s="207"/>
    </row>
    <row r="134" spans="1:78" ht="12.75">
      <c r="A134" s="207"/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  <c r="BI134" s="207"/>
      <c r="BJ134" s="207"/>
      <c r="BK134" s="207"/>
      <c r="BL134" s="207"/>
      <c r="BM134" s="207"/>
      <c r="BN134" s="207"/>
      <c r="BO134" s="207"/>
      <c r="BP134" s="207"/>
      <c r="BQ134" s="207"/>
      <c r="BR134" s="207"/>
      <c r="BS134" s="207"/>
      <c r="BT134" s="207"/>
      <c r="BU134" s="207"/>
      <c r="BV134" s="207"/>
      <c r="BW134" s="207"/>
      <c r="BX134" s="207"/>
      <c r="BY134" s="207"/>
      <c r="BZ134" s="207"/>
    </row>
    <row r="135" spans="1:78" ht="12.75">
      <c r="A135" s="207"/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  <c r="BI135" s="207"/>
      <c r="BJ135" s="207"/>
      <c r="BK135" s="207"/>
      <c r="BL135" s="207"/>
      <c r="BM135" s="207"/>
      <c r="BN135" s="207"/>
      <c r="BO135" s="207"/>
      <c r="BP135" s="207"/>
      <c r="BQ135" s="207"/>
      <c r="BR135" s="207"/>
      <c r="BS135" s="207"/>
      <c r="BT135" s="207"/>
      <c r="BU135" s="207"/>
      <c r="BV135" s="207"/>
      <c r="BW135" s="207"/>
      <c r="BX135" s="207"/>
      <c r="BY135" s="207"/>
      <c r="BZ135" s="207"/>
    </row>
    <row r="136" spans="1:78" ht="12.75">
      <c r="A136" s="207"/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/>
      <c r="BU136" s="207"/>
      <c r="BV136" s="207"/>
      <c r="BW136" s="207"/>
      <c r="BX136" s="207"/>
      <c r="BY136" s="207"/>
      <c r="BZ136" s="207"/>
    </row>
    <row r="137" spans="1:78" ht="12.75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7"/>
      <c r="BM137" s="207"/>
      <c r="BN137" s="207"/>
      <c r="BO137" s="207"/>
      <c r="BP137" s="207"/>
      <c r="BQ137" s="207"/>
      <c r="BR137" s="207"/>
      <c r="BS137" s="207"/>
      <c r="BT137" s="207"/>
      <c r="BU137" s="207"/>
      <c r="BV137" s="207"/>
      <c r="BW137" s="207"/>
      <c r="BX137" s="207"/>
      <c r="BY137" s="207"/>
      <c r="BZ137" s="207"/>
    </row>
    <row r="138" spans="1:78" ht="12.75">
      <c r="A138" s="207"/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  <c r="BI138" s="207"/>
      <c r="BJ138" s="207"/>
      <c r="BK138" s="207"/>
      <c r="BL138" s="207"/>
      <c r="BM138" s="207"/>
      <c r="BN138" s="207"/>
      <c r="BO138" s="207"/>
      <c r="BP138" s="207"/>
      <c r="BQ138" s="207"/>
      <c r="BR138" s="207"/>
      <c r="BS138" s="207"/>
      <c r="BT138" s="207"/>
      <c r="BU138" s="207"/>
      <c r="BV138" s="207"/>
      <c r="BW138" s="207"/>
      <c r="BX138" s="207"/>
      <c r="BY138" s="207"/>
      <c r="BZ138" s="207"/>
    </row>
    <row r="139" spans="1:78" ht="12.75">
      <c r="A139" s="207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207"/>
      <c r="BL139" s="207"/>
      <c r="BM139" s="207"/>
      <c r="BN139" s="207"/>
      <c r="BO139" s="207"/>
      <c r="BP139" s="207"/>
      <c r="BQ139" s="207"/>
      <c r="BR139" s="207"/>
      <c r="BS139" s="207"/>
      <c r="BT139" s="207"/>
      <c r="BU139" s="207"/>
      <c r="BV139" s="207"/>
      <c r="BW139" s="207"/>
      <c r="BX139" s="207"/>
      <c r="BY139" s="207"/>
      <c r="BZ139" s="207"/>
    </row>
    <row r="140" spans="1:78" ht="12.75">
      <c r="A140" s="207"/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7"/>
      <c r="BM140" s="207"/>
      <c r="BN140" s="207"/>
      <c r="BO140" s="207"/>
      <c r="BP140" s="207"/>
      <c r="BQ140" s="207"/>
      <c r="BR140" s="207"/>
      <c r="BS140" s="207"/>
      <c r="BT140" s="207"/>
      <c r="BU140" s="207"/>
      <c r="BV140" s="207"/>
      <c r="BW140" s="207"/>
      <c r="BX140" s="207"/>
      <c r="BY140" s="207"/>
      <c r="BZ140" s="207"/>
    </row>
    <row r="141" spans="1:78" ht="12.75">
      <c r="A141" s="207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  <c r="BI141" s="207"/>
      <c r="BJ141" s="207"/>
      <c r="BK141" s="207"/>
      <c r="BL141" s="207"/>
      <c r="BM141" s="207"/>
      <c r="BN141" s="207"/>
      <c r="BO141" s="207"/>
      <c r="BP141" s="207"/>
      <c r="BQ141" s="207"/>
      <c r="BR141" s="207"/>
      <c r="BS141" s="207"/>
      <c r="BT141" s="207"/>
      <c r="BU141" s="207"/>
      <c r="BV141" s="207"/>
      <c r="BW141" s="207"/>
      <c r="BX141" s="207"/>
      <c r="BY141" s="207"/>
      <c r="BZ141" s="207"/>
    </row>
    <row r="142" spans="1:78" ht="12.75">
      <c r="A142" s="207"/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207"/>
      <c r="BL142" s="207"/>
      <c r="BM142" s="207"/>
      <c r="BN142" s="207"/>
      <c r="BO142" s="207"/>
      <c r="BP142" s="207"/>
      <c r="BQ142" s="207"/>
      <c r="BR142" s="207"/>
      <c r="BS142" s="207"/>
      <c r="BT142" s="207"/>
      <c r="BU142" s="207"/>
      <c r="BV142" s="207"/>
      <c r="BW142" s="207"/>
      <c r="BX142" s="207"/>
      <c r="BY142" s="207"/>
      <c r="BZ142" s="207"/>
    </row>
    <row r="143" spans="1:78" ht="12.75">
      <c r="A143" s="207"/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7"/>
      <c r="BH143" s="207"/>
      <c r="BI143" s="207"/>
      <c r="BJ143" s="207"/>
      <c r="BK143" s="207"/>
      <c r="BL143" s="207"/>
      <c r="BM143" s="207"/>
      <c r="BN143" s="207"/>
      <c r="BO143" s="207"/>
      <c r="BP143" s="207"/>
      <c r="BQ143" s="207"/>
      <c r="BR143" s="207"/>
      <c r="BS143" s="207"/>
      <c r="BT143" s="207"/>
      <c r="BU143" s="207"/>
      <c r="BV143" s="207"/>
      <c r="BW143" s="207"/>
      <c r="BX143" s="207"/>
      <c r="BY143" s="207"/>
      <c r="BZ143" s="207"/>
    </row>
    <row r="144" spans="1:78" ht="12.75">
      <c r="A144" s="207"/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  <c r="BI144" s="207"/>
      <c r="BJ144" s="207"/>
      <c r="BK144" s="207"/>
      <c r="BL144" s="207"/>
      <c r="BM144" s="207"/>
      <c r="BN144" s="207"/>
      <c r="BO144" s="207"/>
      <c r="BP144" s="207"/>
      <c r="BQ144" s="207"/>
      <c r="BR144" s="207"/>
      <c r="BS144" s="207"/>
      <c r="BT144" s="207"/>
      <c r="BU144" s="207"/>
      <c r="BV144" s="207"/>
      <c r="BW144" s="207"/>
      <c r="BX144" s="207"/>
      <c r="BY144" s="207"/>
      <c r="BZ144" s="207"/>
    </row>
    <row r="145" spans="1:78" ht="12.75">
      <c r="A145" s="207"/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7"/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/>
      <c r="BY145" s="207"/>
      <c r="BZ145" s="207"/>
    </row>
    <row r="146" spans="1:78" ht="12.75">
      <c r="A146" s="207"/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  <c r="BI146" s="207"/>
      <c r="BJ146" s="207"/>
      <c r="BK146" s="207"/>
      <c r="BL146" s="207"/>
      <c r="BM146" s="207"/>
      <c r="BN146" s="207"/>
      <c r="BO146" s="207"/>
      <c r="BP146" s="207"/>
      <c r="BQ146" s="207"/>
      <c r="BR146" s="207"/>
      <c r="BS146" s="207"/>
      <c r="BT146" s="207"/>
      <c r="BU146" s="207"/>
      <c r="BV146" s="207"/>
      <c r="BW146" s="207"/>
      <c r="BX146" s="207"/>
      <c r="BY146" s="207"/>
      <c r="BZ146" s="207"/>
    </row>
    <row r="147" spans="1:78" ht="12.75">
      <c r="A147" s="207"/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  <c r="BI147" s="207"/>
      <c r="BJ147" s="207"/>
      <c r="BK147" s="207"/>
      <c r="BL147" s="207"/>
      <c r="BM147" s="207"/>
      <c r="BN147" s="207"/>
      <c r="BO147" s="207"/>
      <c r="BP147" s="207"/>
      <c r="BQ147" s="207"/>
      <c r="BR147" s="207"/>
      <c r="BS147" s="207"/>
      <c r="BT147" s="207"/>
      <c r="BU147" s="207"/>
      <c r="BV147" s="207"/>
      <c r="BW147" s="207"/>
      <c r="BX147" s="207"/>
      <c r="BY147" s="207"/>
      <c r="BZ147" s="207"/>
    </row>
    <row r="148" spans="1:78" ht="12.75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207"/>
      <c r="BJ148" s="207"/>
      <c r="BK148" s="207"/>
      <c r="BL148" s="207"/>
      <c r="BM148" s="207"/>
      <c r="BN148" s="207"/>
      <c r="BO148" s="207"/>
      <c r="BP148" s="207"/>
      <c r="BQ148" s="207"/>
      <c r="BR148" s="207"/>
      <c r="BS148" s="207"/>
      <c r="BT148" s="207"/>
      <c r="BU148" s="207"/>
      <c r="BV148" s="207"/>
      <c r="BW148" s="207"/>
      <c r="BX148" s="207"/>
      <c r="BY148" s="207"/>
      <c r="BZ148" s="207"/>
    </row>
    <row r="149" spans="1:78" ht="12.75">
      <c r="A149" s="207"/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  <c r="BI149" s="207"/>
      <c r="BJ149" s="207"/>
      <c r="BK149" s="207"/>
      <c r="BL149" s="207"/>
      <c r="BM149" s="207"/>
      <c r="BN149" s="207"/>
      <c r="BO149" s="207"/>
      <c r="BP149" s="207"/>
      <c r="BQ149" s="207"/>
      <c r="BR149" s="207"/>
      <c r="BS149" s="207"/>
      <c r="BT149" s="207"/>
      <c r="BU149" s="207"/>
      <c r="BV149" s="207"/>
      <c r="BW149" s="207"/>
      <c r="BX149" s="207"/>
      <c r="BY149" s="207"/>
      <c r="BZ149" s="207"/>
    </row>
    <row r="150" spans="1:78" ht="12.75">
      <c r="A150" s="207"/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07"/>
      <c r="BJ150" s="207"/>
      <c r="BK150" s="207"/>
      <c r="BL150" s="207"/>
      <c r="BM150" s="207"/>
      <c r="BN150" s="207"/>
      <c r="BO150" s="207"/>
      <c r="BP150" s="207"/>
      <c r="BQ150" s="207"/>
      <c r="BR150" s="207"/>
      <c r="BS150" s="207"/>
      <c r="BT150" s="207"/>
      <c r="BU150" s="207"/>
      <c r="BV150" s="207"/>
      <c r="BW150" s="207"/>
      <c r="BX150" s="207"/>
      <c r="BY150" s="207"/>
      <c r="BZ150" s="207"/>
    </row>
    <row r="151" spans="1:78" ht="12.75">
      <c r="A151" s="207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7"/>
      <c r="BP151" s="207"/>
      <c r="BQ151" s="207"/>
      <c r="BR151" s="207"/>
      <c r="BS151" s="207"/>
      <c r="BT151" s="207"/>
      <c r="BU151" s="207"/>
      <c r="BV151" s="207"/>
      <c r="BW151" s="207"/>
      <c r="BX151" s="207"/>
      <c r="BY151" s="207"/>
      <c r="BZ151" s="207"/>
    </row>
    <row r="152" spans="1:78" ht="12.75">
      <c r="A152" s="207"/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  <c r="BI152" s="207"/>
      <c r="BJ152" s="207"/>
      <c r="BK152" s="207"/>
      <c r="BL152" s="207"/>
      <c r="BM152" s="207"/>
      <c r="BN152" s="207"/>
      <c r="BO152" s="207"/>
      <c r="BP152" s="207"/>
      <c r="BQ152" s="207"/>
      <c r="BR152" s="207"/>
      <c r="BS152" s="207"/>
      <c r="BT152" s="207"/>
      <c r="BU152" s="207"/>
      <c r="BV152" s="207"/>
      <c r="BW152" s="207"/>
      <c r="BX152" s="207"/>
      <c r="BY152" s="207"/>
      <c r="BZ152" s="207"/>
    </row>
    <row r="153" spans="1:78" ht="12.75">
      <c r="A153" s="207"/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207"/>
      <c r="BJ153" s="207"/>
      <c r="BK153" s="207"/>
      <c r="BL153" s="207"/>
      <c r="BM153" s="207"/>
      <c r="BN153" s="207"/>
      <c r="BO153" s="207"/>
      <c r="BP153" s="207"/>
      <c r="BQ153" s="207"/>
      <c r="BR153" s="207"/>
      <c r="BS153" s="207"/>
      <c r="BT153" s="207"/>
      <c r="BU153" s="207"/>
      <c r="BV153" s="207"/>
      <c r="BW153" s="207"/>
      <c r="BX153" s="207"/>
      <c r="BY153" s="207"/>
      <c r="BZ153" s="207"/>
    </row>
    <row r="154" spans="1:78" ht="12.75">
      <c r="A154" s="207"/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  <c r="BI154" s="207"/>
      <c r="BJ154" s="207"/>
      <c r="BK154" s="207"/>
      <c r="BL154" s="207"/>
      <c r="BM154" s="207"/>
      <c r="BN154" s="207"/>
      <c r="BO154" s="207"/>
      <c r="BP154" s="207"/>
      <c r="BQ154" s="207"/>
      <c r="BR154" s="207"/>
      <c r="BS154" s="207"/>
      <c r="BT154" s="207"/>
      <c r="BU154" s="207"/>
      <c r="BV154" s="207"/>
      <c r="BW154" s="207"/>
      <c r="BX154" s="207"/>
      <c r="BY154" s="207"/>
      <c r="BZ154" s="207"/>
    </row>
    <row r="155" spans="1:78" ht="12.75">
      <c r="A155" s="207"/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  <c r="BP155" s="207"/>
      <c r="BQ155" s="207"/>
      <c r="BR155" s="207"/>
      <c r="BS155" s="207"/>
      <c r="BT155" s="207"/>
      <c r="BU155" s="207"/>
      <c r="BV155" s="207"/>
      <c r="BW155" s="207"/>
      <c r="BX155" s="207"/>
      <c r="BY155" s="207"/>
      <c r="BZ155" s="207"/>
    </row>
    <row r="156" spans="1:78" ht="12.75">
      <c r="A156" s="207"/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  <c r="BI156" s="207"/>
      <c r="BJ156" s="207"/>
      <c r="BK156" s="207"/>
      <c r="BL156" s="207"/>
      <c r="BM156" s="207"/>
      <c r="BN156" s="207"/>
      <c r="BO156" s="207"/>
      <c r="BP156" s="207"/>
      <c r="BQ156" s="207"/>
      <c r="BR156" s="207"/>
      <c r="BS156" s="207"/>
      <c r="BT156" s="207"/>
      <c r="BU156" s="207"/>
      <c r="BV156" s="207"/>
      <c r="BW156" s="207"/>
      <c r="BX156" s="207"/>
      <c r="BY156" s="207"/>
      <c r="BZ156" s="207"/>
    </row>
    <row r="157" spans="1:78" ht="12.75">
      <c r="A157" s="207"/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  <c r="BI157" s="207"/>
      <c r="BJ157" s="207"/>
      <c r="BK157" s="207"/>
      <c r="BL157" s="207"/>
      <c r="BM157" s="207"/>
      <c r="BN157" s="207"/>
      <c r="BO157" s="207"/>
      <c r="BP157" s="207"/>
      <c r="BQ157" s="207"/>
      <c r="BR157" s="207"/>
      <c r="BS157" s="207"/>
      <c r="BT157" s="207"/>
      <c r="BU157" s="207"/>
      <c r="BV157" s="207"/>
      <c r="BW157" s="207"/>
      <c r="BX157" s="207"/>
      <c r="BY157" s="207"/>
      <c r="BZ157" s="207"/>
    </row>
    <row r="158" spans="1:78" ht="12.75">
      <c r="A158" s="207"/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  <c r="BI158" s="207"/>
      <c r="BJ158" s="207"/>
      <c r="BK158" s="207"/>
      <c r="BL158" s="207"/>
      <c r="BM158" s="207"/>
      <c r="BN158" s="207"/>
      <c r="BO158" s="207"/>
      <c r="BP158" s="207"/>
      <c r="BQ158" s="207"/>
      <c r="BR158" s="207"/>
      <c r="BS158" s="207"/>
      <c r="BT158" s="207"/>
      <c r="BU158" s="207"/>
      <c r="BV158" s="207"/>
      <c r="BW158" s="207"/>
      <c r="BX158" s="207"/>
      <c r="BY158" s="207"/>
      <c r="BZ158" s="207"/>
    </row>
    <row r="159" spans="1:78" ht="12.75">
      <c r="A159" s="207"/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/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  <c r="BI159" s="207"/>
      <c r="BJ159" s="207"/>
      <c r="BK159" s="207"/>
      <c r="BL159" s="207"/>
      <c r="BM159" s="207"/>
      <c r="BN159" s="207"/>
      <c r="BO159" s="207"/>
      <c r="BP159" s="207"/>
      <c r="BQ159" s="207"/>
      <c r="BR159" s="207"/>
      <c r="BS159" s="207"/>
      <c r="BT159" s="207"/>
      <c r="BU159" s="207"/>
      <c r="BV159" s="207"/>
      <c r="BW159" s="207"/>
      <c r="BX159" s="207"/>
      <c r="BY159" s="207"/>
      <c r="BZ159" s="207"/>
    </row>
    <row r="160" spans="1:78" ht="12.75">
      <c r="A160" s="207"/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  <c r="BI160" s="207"/>
      <c r="BJ160" s="207"/>
      <c r="BK160" s="207"/>
      <c r="BL160" s="207"/>
      <c r="BM160" s="207"/>
      <c r="BN160" s="207"/>
      <c r="BO160" s="207"/>
      <c r="BP160" s="207"/>
      <c r="BQ160" s="207"/>
      <c r="BR160" s="207"/>
      <c r="BS160" s="207"/>
      <c r="BT160" s="207"/>
      <c r="BU160" s="207"/>
      <c r="BV160" s="207"/>
      <c r="BW160" s="207"/>
      <c r="BX160" s="207"/>
      <c r="BY160" s="207"/>
      <c r="BZ160" s="207"/>
    </row>
    <row r="161" spans="1:78" ht="12.75">
      <c r="A161" s="207"/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7"/>
      <c r="BH161" s="207"/>
      <c r="BI161" s="207"/>
      <c r="BJ161" s="207"/>
      <c r="BK161" s="207"/>
      <c r="BL161" s="207"/>
      <c r="BM161" s="207"/>
      <c r="BN161" s="207"/>
      <c r="BO161" s="207"/>
      <c r="BP161" s="207"/>
      <c r="BQ161" s="207"/>
      <c r="BR161" s="207"/>
      <c r="BS161" s="207"/>
      <c r="BT161" s="207"/>
      <c r="BU161" s="207"/>
      <c r="BV161" s="207"/>
      <c r="BW161" s="207"/>
      <c r="BX161" s="207"/>
      <c r="BY161" s="207"/>
      <c r="BZ161" s="207"/>
    </row>
    <row r="162" spans="1:78" ht="12.75">
      <c r="A162" s="207"/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  <c r="BI162" s="207"/>
      <c r="BJ162" s="207"/>
      <c r="BK162" s="207"/>
      <c r="BL162" s="207"/>
      <c r="BM162" s="207"/>
      <c r="BN162" s="207"/>
      <c r="BO162" s="207"/>
      <c r="BP162" s="207"/>
      <c r="BQ162" s="207"/>
      <c r="BR162" s="207"/>
      <c r="BS162" s="207"/>
      <c r="BT162" s="207"/>
      <c r="BU162" s="207"/>
      <c r="BV162" s="207"/>
      <c r="BW162" s="207"/>
      <c r="BX162" s="207"/>
      <c r="BY162" s="207"/>
      <c r="BZ162" s="207"/>
    </row>
    <row r="163" spans="1:78" ht="12.75">
      <c r="A163" s="207"/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</row>
    <row r="164" spans="1:78" ht="12.75">
      <c r="A164" s="207"/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  <c r="BK164" s="207"/>
      <c r="BL164" s="207"/>
      <c r="BM164" s="207"/>
      <c r="BN164" s="207"/>
      <c r="BO164" s="207"/>
      <c r="BP164" s="207"/>
      <c r="BQ164" s="207"/>
      <c r="BR164" s="207"/>
      <c r="BS164" s="207"/>
      <c r="BT164" s="207"/>
      <c r="BU164" s="207"/>
      <c r="BV164" s="207"/>
      <c r="BW164" s="207"/>
      <c r="BX164" s="207"/>
      <c r="BY164" s="207"/>
      <c r="BZ164" s="207"/>
    </row>
    <row r="165" spans="1:78" ht="12.75">
      <c r="A165" s="207"/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/>
      <c r="AH165" s="207"/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7"/>
      <c r="AS165" s="207"/>
      <c r="AT165" s="207"/>
      <c r="AU165" s="207"/>
      <c r="AV165" s="207"/>
      <c r="AW165" s="207"/>
      <c r="AX165" s="207"/>
      <c r="AY165" s="207"/>
      <c r="AZ165" s="207"/>
      <c r="BA165" s="207"/>
      <c r="BB165" s="207"/>
      <c r="BC165" s="207"/>
      <c r="BD165" s="207"/>
      <c r="BE165" s="207"/>
      <c r="BF165" s="207"/>
      <c r="BG165" s="207"/>
      <c r="BH165" s="207"/>
      <c r="BI165" s="207"/>
      <c r="BJ165" s="207"/>
      <c r="BK165" s="207"/>
      <c r="BL165" s="207"/>
      <c r="BM165" s="207"/>
      <c r="BN165" s="207"/>
      <c r="BO165" s="207"/>
      <c r="BP165" s="207"/>
      <c r="BQ165" s="207"/>
      <c r="BR165" s="207"/>
      <c r="BS165" s="207"/>
      <c r="BT165" s="207"/>
      <c r="BU165" s="207"/>
      <c r="BV165" s="207"/>
      <c r="BW165" s="207"/>
      <c r="BX165" s="207"/>
      <c r="BY165" s="207"/>
      <c r="BZ165" s="207"/>
    </row>
    <row r="166" spans="1:78" ht="12.75">
      <c r="A166" s="207"/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/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7"/>
      <c r="AV166" s="207"/>
      <c r="AW166" s="207"/>
      <c r="AX166" s="207"/>
      <c r="AY166" s="207"/>
      <c r="AZ166" s="207"/>
      <c r="BA166" s="207"/>
      <c r="BB166" s="207"/>
      <c r="BC166" s="207"/>
      <c r="BD166" s="207"/>
      <c r="BE166" s="207"/>
      <c r="BF166" s="207"/>
      <c r="BG166" s="207"/>
      <c r="BH166" s="207"/>
      <c r="BI166" s="207"/>
      <c r="BJ166" s="207"/>
      <c r="BK166" s="207"/>
      <c r="BL166" s="207"/>
      <c r="BM166" s="207"/>
      <c r="BN166" s="207"/>
      <c r="BO166" s="207"/>
      <c r="BP166" s="207"/>
      <c r="BQ166" s="207"/>
      <c r="BR166" s="207"/>
      <c r="BS166" s="207"/>
      <c r="BT166" s="207"/>
      <c r="BU166" s="207"/>
      <c r="BV166" s="207"/>
      <c r="BW166" s="207"/>
      <c r="BX166" s="207"/>
      <c r="BY166" s="207"/>
      <c r="BZ166" s="207"/>
    </row>
    <row r="167" spans="1:78" ht="12.75">
      <c r="A167" s="207"/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  <c r="BI167" s="207"/>
      <c r="BJ167" s="207"/>
      <c r="BK167" s="207"/>
      <c r="BL167" s="207"/>
      <c r="BM167" s="207"/>
      <c r="BN167" s="207"/>
      <c r="BO167" s="207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</row>
    <row r="168" spans="1:78" ht="12.75">
      <c r="A168" s="207"/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  <c r="BI168" s="207"/>
      <c r="BJ168" s="207"/>
      <c r="BK168" s="207"/>
      <c r="BL168" s="207"/>
      <c r="BM168" s="207"/>
      <c r="BN168" s="207"/>
      <c r="BO168" s="207"/>
      <c r="BP168" s="207"/>
      <c r="BQ168" s="207"/>
      <c r="BR168" s="207"/>
      <c r="BS168" s="207"/>
      <c r="BT168" s="207"/>
      <c r="BU168" s="207"/>
      <c r="BV168" s="207"/>
      <c r="BW168" s="207"/>
      <c r="BX168" s="207"/>
      <c r="BY168" s="207"/>
      <c r="BZ168" s="207"/>
    </row>
    <row r="169" spans="1:78" ht="12.75">
      <c r="A169" s="207"/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  <c r="BI169" s="207"/>
      <c r="BJ169" s="207"/>
      <c r="BK169" s="207"/>
      <c r="BL169" s="207"/>
      <c r="BM169" s="207"/>
      <c r="BN169" s="207"/>
      <c r="BO169" s="207"/>
      <c r="BP169" s="207"/>
      <c r="BQ169" s="207"/>
      <c r="BR169" s="207"/>
      <c r="BS169" s="207"/>
      <c r="BT169" s="207"/>
      <c r="BU169" s="207"/>
      <c r="BV169" s="207"/>
      <c r="BW169" s="207"/>
      <c r="BX169" s="207"/>
      <c r="BY169" s="207"/>
      <c r="BZ169" s="207"/>
    </row>
    <row r="170" spans="1:78" ht="12.75">
      <c r="A170" s="207"/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  <c r="BI170" s="207"/>
      <c r="BJ170" s="207"/>
      <c r="BK170" s="207"/>
      <c r="BL170" s="207"/>
      <c r="BM170" s="207"/>
      <c r="BN170" s="207"/>
      <c r="BO170" s="207"/>
      <c r="BP170" s="207"/>
      <c r="BQ170" s="207"/>
      <c r="BR170" s="207"/>
      <c r="BS170" s="207"/>
      <c r="BT170" s="207"/>
      <c r="BU170" s="207"/>
      <c r="BV170" s="207"/>
      <c r="BW170" s="207"/>
      <c r="BX170" s="207"/>
      <c r="BY170" s="207"/>
      <c r="BZ170" s="207"/>
    </row>
    <row r="171" spans="1:78" ht="12.75">
      <c r="A171" s="207"/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  <c r="BI171" s="207"/>
      <c r="BJ171" s="207"/>
      <c r="BK171" s="207"/>
      <c r="BL171" s="207"/>
      <c r="BM171" s="207"/>
      <c r="BN171" s="207"/>
      <c r="BO171" s="207"/>
      <c r="BP171" s="207"/>
      <c r="BQ171" s="207"/>
      <c r="BR171" s="207"/>
      <c r="BS171" s="207"/>
      <c r="BT171" s="207"/>
      <c r="BU171" s="207"/>
      <c r="BV171" s="207"/>
      <c r="BW171" s="207"/>
      <c r="BX171" s="207"/>
      <c r="BY171" s="207"/>
      <c r="BZ171" s="207"/>
    </row>
    <row r="172" spans="1:78" ht="12.75">
      <c r="A172" s="207"/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  <c r="BI172" s="207"/>
      <c r="BJ172" s="207"/>
      <c r="BK172" s="207"/>
      <c r="BL172" s="207"/>
      <c r="BM172" s="207"/>
      <c r="BN172" s="207"/>
      <c r="BO172" s="207"/>
      <c r="BP172" s="207"/>
      <c r="BQ172" s="207"/>
      <c r="BR172" s="207"/>
      <c r="BS172" s="207"/>
      <c r="BT172" s="207"/>
      <c r="BU172" s="207"/>
      <c r="BV172" s="207"/>
      <c r="BW172" s="207"/>
      <c r="BX172" s="207"/>
      <c r="BY172" s="207"/>
      <c r="BZ172" s="207"/>
    </row>
    <row r="173" spans="1:78" ht="12.75">
      <c r="A173" s="207"/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  <c r="BI173" s="207"/>
      <c r="BJ173" s="207"/>
      <c r="BK173" s="207"/>
      <c r="BL173" s="207"/>
      <c r="BM173" s="207"/>
      <c r="BN173" s="207"/>
      <c r="BO173" s="207"/>
      <c r="BP173" s="207"/>
      <c r="BQ173" s="207"/>
      <c r="BR173" s="207"/>
      <c r="BS173" s="207"/>
      <c r="BT173" s="207"/>
      <c r="BU173" s="207"/>
      <c r="BV173" s="207"/>
      <c r="BW173" s="207"/>
      <c r="BX173" s="207"/>
      <c r="BY173" s="207"/>
      <c r="BZ173" s="207"/>
    </row>
    <row r="174" spans="1:78" ht="12.75">
      <c r="A174" s="207"/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  <c r="BI174" s="207"/>
      <c r="BJ174" s="207"/>
      <c r="BK174" s="207"/>
      <c r="BL174" s="207"/>
      <c r="BM174" s="207"/>
      <c r="BN174" s="207"/>
      <c r="BO174" s="207"/>
      <c r="BP174" s="207"/>
      <c r="BQ174" s="207"/>
      <c r="BR174" s="207"/>
      <c r="BS174" s="207"/>
      <c r="BT174" s="207"/>
      <c r="BU174" s="207"/>
      <c r="BV174" s="207"/>
      <c r="BW174" s="207"/>
      <c r="BX174" s="207"/>
      <c r="BY174" s="207"/>
      <c r="BZ174" s="207"/>
    </row>
    <row r="175" spans="1:78" ht="12.75">
      <c r="A175" s="207"/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  <c r="BI175" s="207"/>
      <c r="BJ175" s="207"/>
      <c r="BK175" s="207"/>
      <c r="BL175" s="207"/>
      <c r="BM175" s="207"/>
      <c r="BN175" s="207"/>
      <c r="BO175" s="207"/>
      <c r="BP175" s="207"/>
      <c r="BQ175" s="207"/>
      <c r="BR175" s="207"/>
      <c r="BS175" s="207"/>
      <c r="BT175" s="207"/>
      <c r="BU175" s="207"/>
      <c r="BV175" s="207"/>
      <c r="BW175" s="207"/>
      <c r="BX175" s="207"/>
      <c r="BY175" s="207"/>
      <c r="BZ175" s="207"/>
    </row>
    <row r="176" spans="1:78" ht="12.75">
      <c r="A176" s="207"/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  <c r="BI176" s="207"/>
      <c r="BJ176" s="207"/>
      <c r="BK176" s="207"/>
      <c r="BL176" s="207"/>
      <c r="BM176" s="207"/>
      <c r="BN176" s="207"/>
      <c r="BO176" s="207"/>
      <c r="BP176" s="207"/>
      <c r="BQ176" s="207"/>
      <c r="BR176" s="207"/>
      <c r="BS176" s="207"/>
      <c r="BT176" s="207"/>
      <c r="BU176" s="207"/>
      <c r="BV176" s="207"/>
      <c r="BW176" s="207"/>
      <c r="BX176" s="207"/>
      <c r="BY176" s="207"/>
      <c r="BZ176" s="207"/>
    </row>
    <row r="177" spans="1:78" ht="12.75">
      <c r="A177" s="207"/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  <c r="BI177" s="207"/>
      <c r="BJ177" s="207"/>
      <c r="BK177" s="207"/>
      <c r="BL177" s="207"/>
      <c r="BM177" s="207"/>
      <c r="BN177" s="207"/>
      <c r="BO177" s="207"/>
      <c r="BP177" s="207"/>
      <c r="BQ177" s="207"/>
      <c r="BR177" s="207"/>
      <c r="BS177" s="207"/>
      <c r="BT177" s="207"/>
      <c r="BU177" s="207"/>
      <c r="BV177" s="207"/>
      <c r="BW177" s="207"/>
      <c r="BX177" s="207"/>
      <c r="BY177" s="207"/>
      <c r="BZ177" s="207"/>
    </row>
    <row r="178" spans="1:78" ht="12.75">
      <c r="A178" s="207"/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7"/>
      <c r="BH178" s="207"/>
      <c r="BI178" s="207"/>
      <c r="BJ178" s="207"/>
      <c r="BK178" s="207"/>
      <c r="BL178" s="207"/>
      <c r="BM178" s="207"/>
      <c r="BN178" s="207"/>
      <c r="BO178" s="207"/>
      <c r="BP178" s="207"/>
      <c r="BQ178" s="207"/>
      <c r="BR178" s="207"/>
      <c r="BS178" s="207"/>
      <c r="BT178" s="207"/>
      <c r="BU178" s="207"/>
      <c r="BV178" s="207"/>
      <c r="BW178" s="207"/>
      <c r="BX178" s="207"/>
      <c r="BY178" s="207"/>
      <c r="BZ178" s="207"/>
    </row>
    <row r="179" spans="1:78" ht="12.75">
      <c r="A179" s="207"/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7"/>
      <c r="AV179" s="207"/>
      <c r="AW179" s="207"/>
      <c r="AX179" s="207"/>
      <c r="AY179" s="207"/>
      <c r="AZ179" s="207"/>
      <c r="BA179" s="207"/>
      <c r="BB179" s="207"/>
      <c r="BC179" s="207"/>
      <c r="BD179" s="207"/>
      <c r="BE179" s="207"/>
      <c r="BF179" s="207"/>
      <c r="BG179" s="207"/>
      <c r="BH179" s="207"/>
      <c r="BI179" s="207"/>
      <c r="BJ179" s="207"/>
      <c r="BK179" s="207"/>
      <c r="BL179" s="207"/>
      <c r="BM179" s="207"/>
      <c r="BN179" s="207"/>
      <c r="BO179" s="207"/>
      <c r="BP179" s="207"/>
      <c r="BQ179" s="207"/>
      <c r="BR179" s="207"/>
      <c r="BS179" s="207"/>
      <c r="BT179" s="207"/>
      <c r="BU179" s="207"/>
      <c r="BV179" s="207"/>
      <c r="BW179" s="207"/>
      <c r="BX179" s="207"/>
      <c r="BY179" s="207"/>
      <c r="BZ179" s="207"/>
    </row>
    <row r="180" spans="1:78" ht="12.75">
      <c r="A180" s="207"/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7"/>
      <c r="BA180" s="207"/>
      <c r="BB180" s="207"/>
      <c r="BC180" s="207"/>
      <c r="BD180" s="207"/>
      <c r="BE180" s="207"/>
      <c r="BF180" s="207"/>
      <c r="BG180" s="207"/>
      <c r="BH180" s="207"/>
      <c r="BI180" s="207"/>
      <c r="BJ180" s="207"/>
      <c r="BK180" s="207"/>
      <c r="BL180" s="207"/>
      <c r="BM180" s="207"/>
      <c r="BN180" s="207"/>
      <c r="BO180" s="207"/>
      <c r="BP180" s="207"/>
      <c r="BQ180" s="207"/>
      <c r="BR180" s="207"/>
      <c r="BS180" s="207"/>
      <c r="BT180" s="207"/>
      <c r="BU180" s="207"/>
      <c r="BV180" s="207"/>
      <c r="BW180" s="207"/>
      <c r="BX180" s="207"/>
      <c r="BY180" s="207"/>
      <c r="BZ180" s="207"/>
    </row>
    <row r="181" spans="1:78" ht="12.75">
      <c r="A181" s="207"/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  <c r="BI181" s="207"/>
      <c r="BJ181" s="207"/>
      <c r="BK181" s="207"/>
      <c r="BL181" s="207"/>
      <c r="BM181" s="207"/>
      <c r="BN181" s="207"/>
      <c r="BO181" s="207"/>
      <c r="BP181" s="207"/>
      <c r="BQ181" s="207"/>
      <c r="BR181" s="207"/>
      <c r="BS181" s="207"/>
      <c r="BT181" s="207"/>
      <c r="BU181" s="207"/>
      <c r="BV181" s="207"/>
      <c r="BW181" s="207"/>
      <c r="BX181" s="207"/>
      <c r="BY181" s="207"/>
      <c r="BZ181" s="207"/>
    </row>
    <row r="182" spans="1:78" ht="12.75">
      <c r="A182" s="207"/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7"/>
      <c r="BA182" s="207"/>
      <c r="BB182" s="207"/>
      <c r="BC182" s="207"/>
      <c r="BD182" s="207"/>
      <c r="BE182" s="207"/>
      <c r="BF182" s="207"/>
      <c r="BG182" s="207"/>
      <c r="BH182" s="207"/>
      <c r="BI182" s="207"/>
      <c r="BJ182" s="207"/>
      <c r="BK182" s="207"/>
      <c r="BL182" s="207"/>
      <c r="BM182" s="207"/>
      <c r="BN182" s="207"/>
      <c r="BO182" s="207"/>
      <c r="BP182" s="207"/>
      <c r="BQ182" s="207"/>
      <c r="BR182" s="207"/>
      <c r="BS182" s="207"/>
      <c r="BT182" s="207"/>
      <c r="BU182" s="207"/>
      <c r="BV182" s="207"/>
      <c r="BW182" s="207"/>
      <c r="BX182" s="207"/>
      <c r="BY182" s="207"/>
      <c r="BZ182" s="207"/>
    </row>
    <row r="183" spans="1:78" ht="12.75">
      <c r="A183" s="207"/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07"/>
      <c r="BC183" s="207"/>
      <c r="BD183" s="207"/>
      <c r="BE183" s="207"/>
      <c r="BF183" s="207"/>
      <c r="BG183" s="207"/>
      <c r="BH183" s="207"/>
      <c r="BI183" s="207"/>
      <c r="BJ183" s="207"/>
      <c r="BK183" s="207"/>
      <c r="BL183" s="207"/>
      <c r="BM183" s="207"/>
      <c r="BN183" s="207"/>
      <c r="BO183" s="207"/>
      <c r="BP183" s="207"/>
      <c r="BQ183" s="207"/>
      <c r="BR183" s="207"/>
      <c r="BS183" s="207"/>
      <c r="BT183" s="207"/>
      <c r="BU183" s="207"/>
      <c r="BV183" s="207"/>
      <c r="BW183" s="207"/>
      <c r="BX183" s="207"/>
      <c r="BY183" s="207"/>
      <c r="BZ183" s="207"/>
    </row>
    <row r="184" spans="1:78" ht="12.75">
      <c r="A184" s="207"/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7"/>
      <c r="AK184" s="207"/>
      <c r="AL184" s="207"/>
      <c r="AM184" s="207"/>
      <c r="AN184" s="207"/>
      <c r="AO184" s="207"/>
      <c r="AP184" s="207"/>
      <c r="AQ184" s="207"/>
      <c r="AR184" s="207"/>
      <c r="AS184" s="207"/>
      <c r="AT184" s="207"/>
      <c r="AU184" s="20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207"/>
    </row>
    <row r="185" spans="1:78" ht="12.75">
      <c r="A185" s="207"/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  <c r="BI185" s="207"/>
      <c r="BJ185" s="207"/>
      <c r="BK185" s="207"/>
      <c r="BL185" s="207"/>
      <c r="BM185" s="207"/>
      <c r="BN185" s="207"/>
      <c r="BO185" s="207"/>
      <c r="BP185" s="207"/>
      <c r="BQ185" s="207"/>
      <c r="BR185" s="207"/>
      <c r="BS185" s="207"/>
      <c r="BT185" s="207"/>
      <c r="BU185" s="207"/>
      <c r="BV185" s="207"/>
      <c r="BW185" s="207"/>
      <c r="BX185" s="207"/>
      <c r="BY185" s="207"/>
      <c r="BZ185" s="207"/>
    </row>
    <row r="186" spans="1:78" ht="12.75">
      <c r="A186" s="207"/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/>
      <c r="AH186" s="207"/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207"/>
      <c r="AU186" s="20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7"/>
      <c r="BI186" s="207"/>
      <c r="BJ186" s="207"/>
      <c r="BK186" s="207"/>
      <c r="BL186" s="207"/>
      <c r="BM186" s="207"/>
      <c r="BN186" s="207"/>
      <c r="BO186" s="207"/>
      <c r="BP186" s="207"/>
      <c r="BQ186" s="207"/>
      <c r="BR186" s="207"/>
      <c r="BS186" s="207"/>
      <c r="BT186" s="207"/>
      <c r="BU186" s="207"/>
      <c r="BV186" s="207"/>
      <c r="BW186" s="207"/>
      <c r="BX186" s="207"/>
      <c r="BY186" s="207"/>
      <c r="BZ186" s="207"/>
    </row>
    <row r="187" spans="1:78" ht="12.75">
      <c r="A187" s="207"/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  <c r="BI187" s="207"/>
      <c r="BJ187" s="207"/>
      <c r="BK187" s="207"/>
      <c r="BL187" s="207"/>
      <c r="BM187" s="207"/>
      <c r="BN187" s="207"/>
      <c r="BO187" s="207"/>
      <c r="BP187" s="207"/>
      <c r="BQ187" s="207"/>
      <c r="BR187" s="207"/>
      <c r="BS187" s="207"/>
      <c r="BT187" s="207"/>
      <c r="BU187" s="207"/>
      <c r="BV187" s="207"/>
      <c r="BW187" s="207"/>
      <c r="BX187" s="207"/>
      <c r="BY187" s="207"/>
      <c r="BZ187" s="207"/>
    </row>
    <row r="188" spans="1:78" ht="12.75">
      <c r="A188" s="207"/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  <c r="BI188" s="207"/>
      <c r="BJ188" s="207"/>
      <c r="BK188" s="207"/>
      <c r="BL188" s="207"/>
      <c r="BM188" s="207"/>
      <c r="BN188" s="207"/>
      <c r="BO188" s="207"/>
      <c r="BP188" s="207"/>
      <c r="BQ188" s="207"/>
      <c r="BR188" s="207"/>
      <c r="BS188" s="207"/>
      <c r="BT188" s="207"/>
      <c r="BU188" s="207"/>
      <c r="BV188" s="207"/>
      <c r="BW188" s="207"/>
      <c r="BX188" s="207"/>
      <c r="BY188" s="207"/>
      <c r="BZ188" s="207"/>
    </row>
    <row r="189" spans="1:78" ht="12.75">
      <c r="A189" s="207"/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  <c r="BI189" s="207"/>
      <c r="BJ189" s="207"/>
      <c r="BK189" s="207"/>
      <c r="BL189" s="207"/>
      <c r="BM189" s="207"/>
      <c r="BN189" s="207"/>
      <c r="BO189" s="207"/>
      <c r="BP189" s="207"/>
      <c r="BQ189" s="207"/>
      <c r="BR189" s="207"/>
      <c r="BS189" s="207"/>
      <c r="BT189" s="207"/>
      <c r="BU189" s="207"/>
      <c r="BV189" s="207"/>
      <c r="BW189" s="207"/>
      <c r="BX189" s="207"/>
      <c r="BY189" s="207"/>
      <c r="BZ189" s="207"/>
    </row>
    <row r="190" spans="1:78" ht="12.75">
      <c r="A190" s="207"/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  <c r="BI190" s="207"/>
      <c r="BJ190" s="207"/>
      <c r="BK190" s="207"/>
      <c r="BL190" s="207"/>
      <c r="BM190" s="207"/>
      <c r="BN190" s="207"/>
      <c r="BO190" s="207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</row>
    <row r="191" spans="1:78" ht="12.75">
      <c r="A191" s="207"/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  <c r="BI191" s="207"/>
      <c r="BJ191" s="207"/>
      <c r="BK191" s="207"/>
      <c r="BL191" s="207"/>
      <c r="BM191" s="207"/>
      <c r="BN191" s="207"/>
      <c r="BO191" s="207"/>
      <c r="BP191" s="207"/>
      <c r="BQ191" s="207"/>
      <c r="BR191" s="207"/>
      <c r="BS191" s="207"/>
      <c r="BT191" s="207"/>
      <c r="BU191" s="207"/>
      <c r="BV191" s="207"/>
      <c r="BW191" s="207"/>
      <c r="BX191" s="207"/>
      <c r="BY191" s="207"/>
      <c r="BZ191" s="207"/>
    </row>
    <row r="192" spans="1:78" ht="12.75">
      <c r="A192" s="207"/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  <c r="BI192" s="207"/>
      <c r="BJ192" s="207"/>
      <c r="BK192" s="207"/>
      <c r="BL192" s="207"/>
      <c r="BM192" s="207"/>
      <c r="BN192" s="207"/>
      <c r="BO192" s="207"/>
      <c r="BP192" s="207"/>
      <c r="BQ192" s="207"/>
      <c r="BR192" s="207"/>
      <c r="BS192" s="207"/>
      <c r="BT192" s="207"/>
      <c r="BU192" s="207"/>
      <c r="BV192" s="207"/>
      <c r="BW192" s="207"/>
      <c r="BX192" s="207"/>
      <c r="BY192" s="207"/>
      <c r="BZ192" s="207"/>
    </row>
    <row r="193" spans="1:78" ht="12.75">
      <c r="A193" s="207"/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  <c r="BI193" s="207"/>
      <c r="BJ193" s="207"/>
      <c r="BK193" s="207"/>
      <c r="BL193" s="207"/>
      <c r="BM193" s="207"/>
      <c r="BN193" s="207"/>
      <c r="BO193" s="207"/>
      <c r="BP193" s="207"/>
      <c r="BQ193" s="207"/>
      <c r="BR193" s="207"/>
      <c r="BS193" s="207"/>
      <c r="BT193" s="207"/>
      <c r="BU193" s="207"/>
      <c r="BV193" s="207"/>
      <c r="BW193" s="207"/>
      <c r="BX193" s="207"/>
      <c r="BY193" s="207"/>
      <c r="BZ193" s="207"/>
    </row>
    <row r="194" spans="1:78" ht="12.75">
      <c r="A194" s="207"/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/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  <c r="BI194" s="207"/>
      <c r="BJ194" s="207"/>
      <c r="BK194" s="207"/>
      <c r="BL194" s="207"/>
      <c r="BM194" s="207"/>
      <c r="BN194" s="207"/>
      <c r="BO194" s="207"/>
      <c r="BP194" s="207"/>
      <c r="BQ194" s="207"/>
      <c r="BR194" s="207"/>
      <c r="BS194" s="207"/>
      <c r="BT194" s="207"/>
      <c r="BU194" s="207"/>
      <c r="BV194" s="207"/>
      <c r="BW194" s="207"/>
      <c r="BX194" s="207"/>
      <c r="BY194" s="207"/>
      <c r="BZ194" s="207"/>
    </row>
    <row r="195" spans="1:78" ht="12.75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/>
      <c r="AH195" s="207"/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  <c r="BI195" s="207"/>
      <c r="BJ195" s="207"/>
      <c r="BK195" s="207"/>
      <c r="BL195" s="207"/>
      <c r="BM195" s="207"/>
      <c r="BN195" s="207"/>
      <c r="BO195" s="207"/>
      <c r="BP195" s="207"/>
      <c r="BQ195" s="207"/>
      <c r="BR195" s="207"/>
      <c r="BS195" s="207"/>
      <c r="BT195" s="207"/>
      <c r="BU195" s="207"/>
      <c r="BV195" s="207"/>
      <c r="BW195" s="207"/>
      <c r="BX195" s="207"/>
      <c r="BY195" s="207"/>
      <c r="BZ195" s="207"/>
    </row>
    <row r="196" spans="1:78" ht="12.75">
      <c r="A196" s="207"/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  <c r="BI196" s="207"/>
      <c r="BJ196" s="207"/>
      <c r="BK196" s="207"/>
      <c r="BL196" s="207"/>
      <c r="BM196" s="207"/>
      <c r="BN196" s="207"/>
      <c r="BO196" s="207"/>
      <c r="BP196" s="207"/>
      <c r="BQ196" s="207"/>
      <c r="BR196" s="207"/>
      <c r="BS196" s="207"/>
      <c r="BT196" s="207"/>
      <c r="BU196" s="207"/>
      <c r="BV196" s="207"/>
      <c r="BW196" s="207"/>
      <c r="BX196" s="207"/>
      <c r="BY196" s="207"/>
      <c r="BZ196" s="207"/>
    </row>
    <row r="197" spans="1:78" ht="12.75">
      <c r="A197" s="207"/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  <c r="BI197" s="207"/>
      <c r="BJ197" s="207"/>
      <c r="BK197" s="207"/>
      <c r="BL197" s="207"/>
      <c r="BM197" s="207"/>
      <c r="BN197" s="207"/>
      <c r="BO197" s="207"/>
      <c r="BP197" s="207"/>
      <c r="BQ197" s="207"/>
      <c r="BR197" s="207"/>
      <c r="BS197" s="207"/>
      <c r="BT197" s="207"/>
      <c r="BU197" s="207"/>
      <c r="BV197" s="207"/>
      <c r="BW197" s="207"/>
      <c r="BX197" s="207"/>
      <c r="BY197" s="207"/>
      <c r="BZ197" s="207"/>
    </row>
    <row r="198" spans="1:78" ht="12.75">
      <c r="A198" s="207"/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  <c r="BI198" s="207"/>
      <c r="BJ198" s="207"/>
      <c r="BK198" s="207"/>
      <c r="BL198" s="207"/>
      <c r="BM198" s="207"/>
      <c r="BN198" s="207"/>
      <c r="BO198" s="207"/>
      <c r="BP198" s="207"/>
      <c r="BQ198" s="207"/>
      <c r="BR198" s="207"/>
      <c r="BS198" s="207"/>
      <c r="BT198" s="207"/>
      <c r="BU198" s="207"/>
      <c r="BV198" s="207"/>
      <c r="BW198" s="207"/>
      <c r="BX198" s="207"/>
      <c r="BY198" s="207"/>
      <c r="BZ198" s="207"/>
    </row>
    <row r="199" spans="1:78" ht="12.75">
      <c r="A199" s="207"/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/>
      <c r="AH199" s="207"/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7"/>
      <c r="BA199" s="207"/>
      <c r="BB199" s="207"/>
      <c r="BC199" s="207"/>
      <c r="BD199" s="207"/>
      <c r="BE199" s="207"/>
      <c r="BF199" s="207"/>
      <c r="BG199" s="207"/>
      <c r="BH199" s="207"/>
      <c r="BI199" s="207"/>
      <c r="BJ199" s="207"/>
      <c r="BK199" s="207"/>
      <c r="BL199" s="207"/>
      <c r="BM199" s="207"/>
      <c r="BN199" s="207"/>
      <c r="BO199" s="207"/>
      <c r="BP199" s="207"/>
      <c r="BQ199" s="207"/>
      <c r="BR199" s="207"/>
      <c r="BS199" s="207"/>
      <c r="BT199" s="207"/>
      <c r="BU199" s="207"/>
      <c r="BV199" s="207"/>
      <c r="BW199" s="207"/>
      <c r="BX199" s="207"/>
      <c r="BY199" s="207"/>
      <c r="BZ199" s="207"/>
    </row>
    <row r="200" spans="1:78" ht="12.75">
      <c r="A200" s="207"/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/>
      <c r="AH200" s="207"/>
      <c r="AI200" s="207"/>
      <c r="AJ200" s="207"/>
      <c r="AK200" s="207"/>
      <c r="AL200" s="207"/>
      <c r="AM200" s="207"/>
      <c r="AN200" s="207"/>
      <c r="AO200" s="207"/>
      <c r="AP200" s="207"/>
      <c r="AQ200" s="207"/>
      <c r="AR200" s="207"/>
      <c r="AS200" s="207"/>
      <c r="AT200" s="207"/>
      <c r="AU200" s="207"/>
      <c r="AV200" s="207"/>
      <c r="AW200" s="207"/>
      <c r="AX200" s="207"/>
      <c r="AY200" s="207"/>
      <c r="AZ200" s="207"/>
      <c r="BA200" s="207"/>
      <c r="BB200" s="207"/>
      <c r="BC200" s="207"/>
      <c r="BD200" s="207"/>
      <c r="BE200" s="207"/>
      <c r="BF200" s="207"/>
      <c r="BG200" s="207"/>
      <c r="BH200" s="207"/>
      <c r="BI200" s="207"/>
      <c r="BJ200" s="207"/>
      <c r="BK200" s="207"/>
      <c r="BL200" s="207"/>
      <c r="BM200" s="207"/>
      <c r="BN200" s="207"/>
      <c r="BO200" s="207"/>
      <c r="BP200" s="207"/>
      <c r="BQ200" s="207"/>
      <c r="BR200" s="207"/>
      <c r="BS200" s="207"/>
      <c r="BT200" s="207"/>
      <c r="BU200" s="207"/>
      <c r="BV200" s="207"/>
      <c r="BW200" s="207"/>
      <c r="BX200" s="207"/>
      <c r="BY200" s="207"/>
      <c r="BZ200" s="207"/>
    </row>
    <row r="201" spans="1:78" ht="12.75">
      <c r="A201" s="207"/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/>
      <c r="AH201" s="207"/>
      <c r="AI201" s="207"/>
      <c r="AJ201" s="207"/>
      <c r="AK201" s="207"/>
      <c r="AL201" s="207"/>
      <c r="AM201" s="207"/>
      <c r="AN201" s="207"/>
      <c r="AO201" s="207"/>
      <c r="AP201" s="207"/>
      <c r="AQ201" s="207"/>
      <c r="AR201" s="207"/>
      <c r="AS201" s="207"/>
      <c r="AT201" s="207"/>
      <c r="AU201" s="207"/>
      <c r="AV201" s="207"/>
      <c r="AW201" s="207"/>
      <c r="AX201" s="207"/>
      <c r="AY201" s="207"/>
      <c r="AZ201" s="207"/>
      <c r="BA201" s="207"/>
      <c r="BB201" s="207"/>
      <c r="BC201" s="207"/>
      <c r="BD201" s="207"/>
      <c r="BE201" s="207"/>
      <c r="BF201" s="207"/>
      <c r="BG201" s="207"/>
      <c r="BH201" s="207"/>
      <c r="BI201" s="207"/>
      <c r="BJ201" s="207"/>
      <c r="BK201" s="207"/>
      <c r="BL201" s="207"/>
      <c r="BM201" s="207"/>
      <c r="BN201" s="207"/>
      <c r="BO201" s="207"/>
      <c r="BP201" s="207"/>
      <c r="BQ201" s="207"/>
      <c r="BR201" s="207"/>
      <c r="BS201" s="207"/>
      <c r="BT201" s="207"/>
      <c r="BU201" s="207"/>
      <c r="BV201" s="207"/>
      <c r="BW201" s="207"/>
      <c r="BX201" s="207"/>
      <c r="BY201" s="207"/>
      <c r="BZ201" s="207"/>
    </row>
    <row r="202" spans="1:78" ht="12.75">
      <c r="A202" s="204">
        <v>24</v>
      </c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/>
      <c r="AH202" s="207"/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  <c r="AS202" s="207"/>
      <c r="AT202" s="207"/>
      <c r="AU202" s="207"/>
      <c r="AV202" s="207"/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  <c r="BI202" s="207"/>
      <c r="BJ202" s="207"/>
      <c r="BK202" s="207"/>
      <c r="BL202" s="207"/>
      <c r="BM202" s="207"/>
      <c r="BN202" s="207"/>
      <c r="BO202" s="207"/>
      <c r="BP202" s="207"/>
      <c r="BQ202" s="207"/>
      <c r="BR202" s="207"/>
      <c r="BS202" s="207"/>
      <c r="BT202" s="207"/>
      <c r="BU202" s="207"/>
      <c r="BV202" s="207"/>
      <c r="BW202" s="207"/>
      <c r="BX202" s="207"/>
      <c r="BY202" s="207"/>
      <c r="BZ202" s="207"/>
    </row>
    <row r="203" spans="1:78" ht="12.75">
      <c r="A203" s="204">
        <v>25</v>
      </c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/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  <c r="BI203" s="207"/>
      <c r="BJ203" s="207"/>
      <c r="BK203" s="207"/>
      <c r="BL203" s="207"/>
      <c r="BM203" s="207"/>
      <c r="BN203" s="207"/>
      <c r="BO203" s="207"/>
      <c r="BP203" s="207"/>
      <c r="BQ203" s="207"/>
      <c r="BR203" s="207"/>
      <c r="BS203" s="207"/>
      <c r="BT203" s="207"/>
      <c r="BU203" s="207"/>
      <c r="BV203" s="207"/>
      <c r="BW203" s="207"/>
      <c r="BX203" s="207"/>
      <c r="BY203" s="207"/>
      <c r="BZ203" s="207"/>
    </row>
  </sheetData>
  <mergeCells count="14">
    <mergeCell ref="AX5:AZ5"/>
    <mergeCell ref="AM4:AO4"/>
    <mergeCell ref="AP4:AR4"/>
    <mergeCell ref="AU4:AW4"/>
    <mergeCell ref="AS4:AS6"/>
    <mergeCell ref="AJ4:AL4"/>
    <mergeCell ref="L5:L6"/>
    <mergeCell ref="J4:L4"/>
    <mergeCell ref="T4:V4"/>
    <mergeCell ref="AG4:AI4"/>
    <mergeCell ref="P4:P6"/>
    <mergeCell ref="Q4:Q6"/>
    <mergeCell ref="R4:R6"/>
    <mergeCell ref="S4:S6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37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Customer</cp:lastModifiedBy>
  <cp:lastPrinted>2010-07-12T10:31:12Z</cp:lastPrinted>
  <dcterms:created xsi:type="dcterms:W3CDTF">2010-06-15T05:29:39Z</dcterms:created>
  <dcterms:modified xsi:type="dcterms:W3CDTF">2010-07-12T10:31:13Z</dcterms:modified>
  <cp:category/>
  <cp:version/>
  <cp:contentType/>
  <cp:contentStatus/>
</cp:coreProperties>
</file>